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6. Экодолье\7. Квартал 2-2 (ИЖД 2оч)\кровля Д16\"/>
    </mc:Choice>
  </mc:AlternateContent>
  <xr:revisionPtr revIDLastSave="0" documentId="13_ncr:1_{B4ED2D91-7380-411C-839B-657DBA604E47}" xr6:coauthVersionLast="40" xr6:coauthVersionMax="40" xr10:uidLastSave="{00000000-0000-0000-0000-000000000000}"/>
  <bookViews>
    <workbookView xWindow="-28920" yWindow="-1905" windowWidth="29040" windowHeight="15840" tabRatio="124" xr2:uid="{00000000-000D-0000-FFFF-FFFF00000000}"/>
  </bookViews>
  <sheets>
    <sheet name="TDSheet" sheetId="1" r:id="rId1"/>
  </sheets>
  <definedNames>
    <definedName name="_xlnm._FilterDatabase" localSheetId="0" hidden="1">TDSheet!$B$12:$P$12</definedName>
  </definedNames>
  <calcPr calcId="191029" refMode="R1C1"/>
</workbook>
</file>

<file path=xl/calcChain.xml><?xml version="1.0" encoding="utf-8"?>
<calcChain xmlns="http://schemas.openxmlformats.org/spreadsheetml/2006/main">
  <c r="G113" i="1" l="1"/>
  <c r="N112" i="1"/>
  <c r="M112" i="1"/>
  <c r="I113" i="1"/>
  <c r="R181" i="1"/>
  <c r="R17" i="1"/>
  <c r="S17" i="1"/>
  <c r="R18" i="1"/>
  <c r="T18" i="1" s="1"/>
  <c r="S18" i="1"/>
  <c r="R19" i="1"/>
  <c r="S19" i="1"/>
  <c r="T19" i="1"/>
  <c r="R20" i="1"/>
  <c r="T20" i="1" s="1"/>
  <c r="S20" i="1"/>
  <c r="R21" i="1"/>
  <c r="S21" i="1"/>
  <c r="T21" i="1"/>
  <c r="R22" i="1"/>
  <c r="T22" i="1" s="1"/>
  <c r="S22" i="1"/>
  <c r="R23" i="1"/>
  <c r="S23" i="1"/>
  <c r="T23" i="1"/>
  <c r="R24" i="1"/>
  <c r="T24" i="1" s="1"/>
  <c r="S24" i="1"/>
  <c r="R25" i="1"/>
  <c r="S25" i="1"/>
  <c r="T25" i="1"/>
  <c r="R26" i="1"/>
  <c r="T26" i="1" s="1"/>
  <c r="S26" i="1"/>
  <c r="R27" i="1"/>
  <c r="S27" i="1"/>
  <c r="T27" i="1"/>
  <c r="R28" i="1"/>
  <c r="T28" i="1" s="1"/>
  <c r="S28" i="1"/>
  <c r="R29" i="1"/>
  <c r="S29" i="1"/>
  <c r="T29" i="1"/>
  <c r="R30" i="1"/>
  <c r="T30" i="1" s="1"/>
  <c r="S30" i="1"/>
  <c r="R31" i="1"/>
  <c r="S31" i="1"/>
  <c r="T31" i="1"/>
  <c r="R32" i="1"/>
  <c r="T32" i="1" s="1"/>
  <c r="S32" i="1"/>
  <c r="R33" i="1"/>
  <c r="S33" i="1"/>
  <c r="T33" i="1"/>
  <c r="R34" i="1"/>
  <c r="T34" i="1" s="1"/>
  <c r="S34" i="1"/>
  <c r="R35" i="1"/>
  <c r="S35" i="1"/>
  <c r="T35" i="1"/>
  <c r="R36" i="1"/>
  <c r="T36" i="1" s="1"/>
  <c r="S36" i="1"/>
  <c r="R37" i="1"/>
  <c r="S37" i="1"/>
  <c r="T37" i="1"/>
  <c r="R38" i="1"/>
  <c r="T38" i="1" s="1"/>
  <c r="S38" i="1"/>
  <c r="R39" i="1"/>
  <c r="S39" i="1"/>
  <c r="T39" i="1"/>
  <c r="R40" i="1"/>
  <c r="T40" i="1" s="1"/>
  <c r="S40" i="1"/>
  <c r="R41" i="1"/>
  <c r="S41" i="1"/>
  <c r="T41" i="1"/>
  <c r="R42" i="1"/>
  <c r="T42" i="1" s="1"/>
  <c r="S42" i="1"/>
  <c r="R43" i="1"/>
  <c r="S43" i="1"/>
  <c r="T43" i="1"/>
  <c r="R44" i="1"/>
  <c r="T44" i="1" s="1"/>
  <c r="S44" i="1"/>
  <c r="R45" i="1"/>
  <c r="S45" i="1"/>
  <c r="T45" i="1"/>
  <c r="R46" i="1"/>
  <c r="T46" i="1" s="1"/>
  <c r="S46" i="1"/>
  <c r="R47" i="1"/>
  <c r="S47" i="1"/>
  <c r="T47" i="1"/>
  <c r="R48" i="1"/>
  <c r="T48" i="1" s="1"/>
  <c r="S48" i="1"/>
  <c r="R49" i="1"/>
  <c r="S49" i="1"/>
  <c r="T49" i="1"/>
  <c r="R50" i="1"/>
  <c r="T50" i="1" s="1"/>
  <c r="S50" i="1"/>
  <c r="R51" i="1"/>
  <c r="S51" i="1"/>
  <c r="T51" i="1"/>
  <c r="R52" i="1"/>
  <c r="T52" i="1" s="1"/>
  <c r="S52" i="1"/>
  <c r="R53" i="1"/>
  <c r="S53" i="1"/>
  <c r="T53" i="1"/>
  <c r="R54" i="1"/>
  <c r="T54" i="1" s="1"/>
  <c r="S54" i="1"/>
  <c r="R55" i="1"/>
  <c r="S55" i="1"/>
  <c r="T55" i="1"/>
  <c r="R56" i="1"/>
  <c r="T56" i="1" s="1"/>
  <c r="S56" i="1"/>
  <c r="R57" i="1"/>
  <c r="S57" i="1"/>
  <c r="T57" i="1"/>
  <c r="R58" i="1"/>
  <c r="T58" i="1" s="1"/>
  <c r="S58" i="1"/>
  <c r="R59" i="1"/>
  <c r="S59" i="1"/>
  <c r="T59" i="1"/>
  <c r="R60" i="1"/>
  <c r="T60" i="1" s="1"/>
  <c r="S60" i="1"/>
  <c r="R61" i="1"/>
  <c r="S61" i="1"/>
  <c r="T61" i="1"/>
  <c r="R62" i="1"/>
  <c r="T62" i="1" s="1"/>
  <c r="S62" i="1"/>
  <c r="R63" i="1"/>
  <c r="S63" i="1"/>
  <c r="T63" i="1"/>
  <c r="R64" i="1"/>
  <c r="T64" i="1" s="1"/>
  <c r="S64" i="1"/>
  <c r="R65" i="1"/>
  <c r="S65" i="1"/>
  <c r="T65" i="1"/>
  <c r="R66" i="1"/>
  <c r="T66" i="1" s="1"/>
  <c r="S66" i="1"/>
  <c r="R67" i="1"/>
  <c r="S67" i="1"/>
  <c r="T67" i="1"/>
  <c r="R68" i="1"/>
  <c r="T68" i="1" s="1"/>
  <c r="S68" i="1"/>
  <c r="R69" i="1"/>
  <c r="S69" i="1"/>
  <c r="T69" i="1"/>
  <c r="R70" i="1"/>
  <c r="T70" i="1" s="1"/>
  <c r="S70" i="1"/>
  <c r="R71" i="1"/>
  <c r="S71" i="1"/>
  <c r="T71" i="1"/>
  <c r="R72" i="1"/>
  <c r="T72" i="1" s="1"/>
  <c r="S72" i="1"/>
  <c r="R73" i="1"/>
  <c r="S73" i="1"/>
  <c r="T73" i="1"/>
  <c r="R74" i="1"/>
  <c r="T74" i="1" s="1"/>
  <c r="S74" i="1"/>
  <c r="R75" i="1"/>
  <c r="S75" i="1"/>
  <c r="T75" i="1"/>
  <c r="R76" i="1"/>
  <c r="T76" i="1" s="1"/>
  <c r="S76" i="1"/>
  <c r="R77" i="1"/>
  <c r="S77" i="1"/>
  <c r="T77" i="1"/>
  <c r="R78" i="1"/>
  <c r="T78" i="1" s="1"/>
  <c r="S78" i="1"/>
  <c r="R79" i="1"/>
  <c r="S79" i="1"/>
  <c r="T79" i="1"/>
  <c r="R80" i="1"/>
  <c r="T80" i="1" s="1"/>
  <c r="S80" i="1"/>
  <c r="R81" i="1"/>
  <c r="S81" i="1"/>
  <c r="T81" i="1"/>
  <c r="R82" i="1"/>
  <c r="T82" i="1" s="1"/>
  <c r="S82" i="1"/>
  <c r="R83" i="1"/>
  <c r="S83" i="1"/>
  <c r="T83" i="1"/>
  <c r="R84" i="1"/>
  <c r="T84" i="1" s="1"/>
  <c r="S84" i="1"/>
  <c r="R85" i="1"/>
  <c r="S85" i="1"/>
  <c r="T85" i="1"/>
  <c r="R86" i="1"/>
  <c r="T86" i="1" s="1"/>
  <c r="S86" i="1"/>
  <c r="R87" i="1"/>
  <c r="S87" i="1"/>
  <c r="T87" i="1"/>
  <c r="R88" i="1"/>
  <c r="T88" i="1" s="1"/>
  <c r="S88" i="1"/>
  <c r="R89" i="1"/>
  <c r="S89" i="1"/>
  <c r="T89" i="1" s="1"/>
  <c r="R90" i="1"/>
  <c r="T90" i="1" s="1"/>
  <c r="S90" i="1"/>
  <c r="R91" i="1"/>
  <c r="S91" i="1"/>
  <c r="T91" i="1" s="1"/>
  <c r="R92" i="1"/>
  <c r="T92" i="1" s="1"/>
  <c r="S92" i="1"/>
  <c r="R93" i="1"/>
  <c r="S93" i="1"/>
  <c r="T93" i="1"/>
  <c r="R94" i="1"/>
  <c r="T94" i="1" s="1"/>
  <c r="S94" i="1"/>
  <c r="R95" i="1"/>
  <c r="S95" i="1"/>
  <c r="T95" i="1"/>
  <c r="R96" i="1"/>
  <c r="T96" i="1" s="1"/>
  <c r="S96" i="1"/>
  <c r="R97" i="1"/>
  <c r="S97" i="1"/>
  <c r="T97" i="1"/>
  <c r="R98" i="1"/>
  <c r="T98" i="1" s="1"/>
  <c r="S98" i="1"/>
  <c r="R99" i="1"/>
  <c r="S99" i="1"/>
  <c r="T99" i="1"/>
  <c r="R100" i="1"/>
  <c r="T100" i="1" s="1"/>
  <c r="S100" i="1"/>
  <c r="R101" i="1"/>
  <c r="S101" i="1"/>
  <c r="T101" i="1"/>
  <c r="R102" i="1"/>
  <c r="T102" i="1" s="1"/>
  <c r="S102" i="1"/>
  <c r="R103" i="1"/>
  <c r="S103" i="1"/>
  <c r="T103" i="1"/>
  <c r="R104" i="1"/>
  <c r="T104" i="1" s="1"/>
  <c r="S104" i="1"/>
  <c r="R105" i="1"/>
  <c r="S105" i="1"/>
  <c r="T105" i="1"/>
  <c r="R106" i="1"/>
  <c r="T106" i="1" s="1"/>
  <c r="S106" i="1"/>
  <c r="R107" i="1"/>
  <c r="S107" i="1"/>
  <c r="T107" i="1"/>
  <c r="R108" i="1"/>
  <c r="T108" i="1" s="1"/>
  <c r="S108" i="1"/>
  <c r="R109" i="1"/>
  <c r="S109" i="1"/>
  <c r="T109" i="1"/>
  <c r="R110" i="1"/>
  <c r="T110" i="1" s="1"/>
  <c r="S110" i="1"/>
  <c r="R111" i="1"/>
  <c r="S111" i="1"/>
  <c r="T111" i="1"/>
  <c r="R112" i="1"/>
  <c r="T112" i="1" s="1"/>
  <c r="S112" i="1"/>
  <c r="R113" i="1"/>
  <c r="S113" i="1"/>
  <c r="S181" i="1" s="1"/>
  <c r="T113" i="1"/>
  <c r="R114" i="1"/>
  <c r="T114" i="1" s="1"/>
  <c r="S114" i="1"/>
  <c r="R115" i="1"/>
  <c r="S115" i="1"/>
  <c r="T115" i="1"/>
  <c r="R116" i="1"/>
  <c r="T116" i="1" s="1"/>
  <c r="S116" i="1"/>
  <c r="R117" i="1"/>
  <c r="S117" i="1"/>
  <c r="T117" i="1"/>
  <c r="R118" i="1"/>
  <c r="T118" i="1" s="1"/>
  <c r="S118" i="1"/>
  <c r="R119" i="1"/>
  <c r="S119" i="1"/>
  <c r="T119" i="1"/>
  <c r="R120" i="1"/>
  <c r="T120" i="1" s="1"/>
  <c r="S120" i="1"/>
  <c r="R121" i="1"/>
  <c r="S121" i="1"/>
  <c r="T121" i="1"/>
  <c r="R122" i="1"/>
  <c r="T122" i="1" s="1"/>
  <c r="S122" i="1"/>
  <c r="R123" i="1"/>
  <c r="S123" i="1"/>
  <c r="T123" i="1"/>
  <c r="R124" i="1"/>
  <c r="T124" i="1" s="1"/>
  <c r="S124" i="1"/>
  <c r="R125" i="1"/>
  <c r="S125" i="1"/>
  <c r="T125" i="1"/>
  <c r="R126" i="1"/>
  <c r="T126" i="1" s="1"/>
  <c r="S126" i="1"/>
  <c r="R127" i="1"/>
  <c r="S127" i="1"/>
  <c r="T127" i="1"/>
  <c r="R128" i="1"/>
  <c r="T128" i="1" s="1"/>
  <c r="S128" i="1"/>
  <c r="R129" i="1"/>
  <c r="S129" i="1"/>
  <c r="T129" i="1"/>
  <c r="R130" i="1"/>
  <c r="T130" i="1" s="1"/>
  <c r="S130" i="1"/>
  <c r="R131" i="1"/>
  <c r="S131" i="1"/>
  <c r="T131" i="1"/>
  <c r="R132" i="1"/>
  <c r="T132" i="1" s="1"/>
  <c r="S132" i="1"/>
  <c r="R133" i="1"/>
  <c r="S133" i="1"/>
  <c r="T133" i="1"/>
  <c r="R134" i="1"/>
  <c r="T134" i="1" s="1"/>
  <c r="S134" i="1"/>
  <c r="R135" i="1"/>
  <c r="S135" i="1"/>
  <c r="T135" i="1"/>
  <c r="R136" i="1"/>
  <c r="T136" i="1" s="1"/>
  <c r="S136" i="1"/>
  <c r="R137" i="1"/>
  <c r="S137" i="1"/>
  <c r="T137" i="1"/>
  <c r="R138" i="1"/>
  <c r="T138" i="1" s="1"/>
  <c r="S138" i="1"/>
  <c r="R139" i="1"/>
  <c r="S139" i="1"/>
  <c r="T139" i="1"/>
  <c r="R140" i="1"/>
  <c r="T140" i="1" s="1"/>
  <c r="S140" i="1"/>
  <c r="R141" i="1"/>
  <c r="S141" i="1"/>
  <c r="T141" i="1"/>
  <c r="R142" i="1"/>
  <c r="T142" i="1" s="1"/>
  <c r="S142" i="1"/>
  <c r="R143" i="1"/>
  <c r="S143" i="1"/>
  <c r="T143" i="1"/>
  <c r="R144" i="1"/>
  <c r="T144" i="1" s="1"/>
  <c r="S144" i="1"/>
  <c r="R145" i="1"/>
  <c r="S145" i="1"/>
  <c r="T145" i="1"/>
  <c r="R146" i="1"/>
  <c r="T146" i="1" s="1"/>
  <c r="S146" i="1"/>
  <c r="R147" i="1"/>
  <c r="S147" i="1"/>
  <c r="T147" i="1"/>
  <c r="R148" i="1"/>
  <c r="T148" i="1" s="1"/>
  <c r="S148" i="1"/>
  <c r="R149" i="1"/>
  <c r="S149" i="1"/>
  <c r="T149" i="1"/>
  <c r="R150" i="1"/>
  <c r="T150" i="1" s="1"/>
  <c r="S150" i="1"/>
  <c r="R151" i="1"/>
  <c r="S151" i="1"/>
  <c r="T151" i="1"/>
  <c r="R152" i="1"/>
  <c r="T152" i="1" s="1"/>
  <c r="S152" i="1"/>
  <c r="R153" i="1"/>
  <c r="S153" i="1"/>
  <c r="T153" i="1"/>
  <c r="R154" i="1"/>
  <c r="T154" i="1" s="1"/>
  <c r="S154" i="1"/>
  <c r="R155" i="1"/>
  <c r="S155" i="1"/>
  <c r="T155" i="1"/>
  <c r="R156" i="1"/>
  <c r="T156" i="1" s="1"/>
  <c r="S156" i="1"/>
  <c r="R157" i="1"/>
  <c r="S157" i="1"/>
  <c r="T157" i="1"/>
  <c r="R158" i="1"/>
  <c r="T158" i="1" s="1"/>
  <c r="S158" i="1"/>
  <c r="R159" i="1"/>
  <c r="S159" i="1"/>
  <c r="T159" i="1"/>
  <c r="R160" i="1"/>
  <c r="T160" i="1" s="1"/>
  <c r="S160" i="1"/>
  <c r="R161" i="1"/>
  <c r="S161" i="1"/>
  <c r="T161" i="1"/>
  <c r="R162" i="1"/>
  <c r="T162" i="1" s="1"/>
  <c r="S162" i="1"/>
  <c r="R163" i="1"/>
  <c r="S163" i="1"/>
  <c r="T163" i="1"/>
  <c r="R164" i="1"/>
  <c r="T164" i="1" s="1"/>
  <c r="S164" i="1"/>
  <c r="R165" i="1"/>
  <c r="S165" i="1"/>
  <c r="T165" i="1"/>
  <c r="R166" i="1"/>
  <c r="T166" i="1" s="1"/>
  <c r="S166" i="1"/>
  <c r="R167" i="1"/>
  <c r="S167" i="1"/>
  <c r="T167" i="1"/>
  <c r="R168" i="1"/>
  <c r="T168" i="1" s="1"/>
  <c r="S168" i="1"/>
  <c r="R169" i="1"/>
  <c r="S169" i="1"/>
  <c r="T169" i="1"/>
  <c r="R170" i="1"/>
  <c r="T170" i="1" s="1"/>
  <c r="S170" i="1"/>
  <c r="R171" i="1"/>
  <c r="S171" i="1"/>
  <c r="T171" i="1"/>
  <c r="R172" i="1"/>
  <c r="T172" i="1" s="1"/>
  <c r="S172" i="1"/>
  <c r="R173" i="1"/>
  <c r="S173" i="1"/>
  <c r="T173" i="1"/>
  <c r="R174" i="1"/>
  <c r="T174" i="1" s="1"/>
  <c r="S174" i="1"/>
  <c r="R175" i="1"/>
  <c r="S175" i="1"/>
  <c r="T175" i="1"/>
  <c r="R176" i="1"/>
  <c r="T176" i="1" s="1"/>
  <c r="S176" i="1"/>
  <c r="R177" i="1"/>
  <c r="S177" i="1"/>
  <c r="T177" i="1"/>
  <c r="R178" i="1"/>
  <c r="T178" i="1" s="1"/>
  <c r="S178" i="1"/>
  <c r="R179" i="1"/>
  <c r="S179" i="1"/>
  <c r="T179" i="1"/>
  <c r="R180" i="1"/>
  <c r="T180" i="1" s="1"/>
  <c r="S180" i="1"/>
  <c r="T16" i="1"/>
  <c r="S16" i="1"/>
  <c r="R16" i="1"/>
  <c r="T17" i="1" l="1"/>
  <c r="T181" i="1" s="1"/>
  <c r="L180" i="1"/>
  <c r="G180" i="1"/>
  <c r="L179" i="1"/>
  <c r="G179" i="1"/>
  <c r="I179" i="1" s="1"/>
  <c r="N179" i="1" s="1"/>
  <c r="L178" i="1"/>
  <c r="G178" i="1"/>
  <c r="L176" i="1"/>
  <c r="G176" i="1"/>
  <c r="I176" i="1" s="1"/>
  <c r="N176" i="1" s="1"/>
  <c r="L175" i="1"/>
  <c r="G175" i="1"/>
  <c r="L173" i="1"/>
  <c r="G173" i="1"/>
  <c r="I173" i="1" s="1"/>
  <c r="N173" i="1" s="1"/>
  <c r="L172" i="1"/>
  <c r="G172" i="1"/>
  <c r="L170" i="1"/>
  <c r="G170" i="1"/>
  <c r="I170" i="1" s="1"/>
  <c r="N170" i="1" s="1"/>
  <c r="L169" i="1"/>
  <c r="G169" i="1"/>
  <c r="M166" i="1"/>
  <c r="L166" i="1"/>
  <c r="I166" i="1"/>
  <c r="N166" i="1" s="1"/>
  <c r="O166" i="1" s="1"/>
  <c r="G166" i="1"/>
  <c r="M165" i="1"/>
  <c r="M163" i="1" s="1"/>
  <c r="L165" i="1"/>
  <c r="I165" i="1"/>
  <c r="N165" i="1" s="1"/>
  <c r="O165" i="1" s="1"/>
  <c r="G165" i="1"/>
  <c r="O164" i="1"/>
  <c r="M164" i="1"/>
  <c r="L164" i="1"/>
  <c r="I164" i="1"/>
  <c r="N164" i="1" s="1"/>
  <c r="G164" i="1"/>
  <c r="M162" i="1"/>
  <c r="M160" i="1" s="1"/>
  <c r="L162" i="1"/>
  <c r="I162" i="1"/>
  <c r="N162" i="1" s="1"/>
  <c r="G162" i="1"/>
  <c r="O161" i="1"/>
  <c r="M161" i="1"/>
  <c r="L161" i="1"/>
  <c r="I161" i="1"/>
  <c r="N161" i="1" s="1"/>
  <c r="G161" i="1"/>
  <c r="M159" i="1"/>
  <c r="L159" i="1"/>
  <c r="I159" i="1"/>
  <c r="N159" i="1" s="1"/>
  <c r="O159" i="1" s="1"/>
  <c r="G159" i="1"/>
  <c r="O158" i="1"/>
  <c r="M158" i="1"/>
  <c r="L158" i="1"/>
  <c r="I158" i="1"/>
  <c r="N158" i="1" s="1"/>
  <c r="G158" i="1"/>
  <c r="M157" i="1"/>
  <c r="L157" i="1"/>
  <c r="I157" i="1"/>
  <c r="N157" i="1" s="1"/>
  <c r="G157" i="1"/>
  <c r="O155" i="1"/>
  <c r="M155" i="1"/>
  <c r="L155" i="1"/>
  <c r="I155" i="1"/>
  <c r="N155" i="1" s="1"/>
  <c r="G155" i="1"/>
  <c r="M154" i="1"/>
  <c r="M153" i="1" s="1"/>
  <c r="L154" i="1"/>
  <c r="I154" i="1"/>
  <c r="N154" i="1" s="1"/>
  <c r="G154" i="1"/>
  <c r="O152" i="1"/>
  <c r="M152" i="1"/>
  <c r="L152" i="1"/>
  <c r="I152" i="1"/>
  <c r="N152" i="1" s="1"/>
  <c r="G152" i="1"/>
  <c r="M151" i="1"/>
  <c r="L151" i="1"/>
  <c r="I151" i="1"/>
  <c r="N151" i="1" s="1"/>
  <c r="O151" i="1" s="1"/>
  <c r="G151" i="1"/>
  <c r="M150" i="1"/>
  <c r="L150" i="1"/>
  <c r="I150" i="1"/>
  <c r="N150" i="1" s="1"/>
  <c r="O150" i="1" s="1"/>
  <c r="G150" i="1"/>
  <c r="M149" i="1"/>
  <c r="M145" i="1" s="1"/>
  <c r="L149" i="1"/>
  <c r="I149" i="1"/>
  <c r="N149" i="1" s="1"/>
  <c r="G149" i="1"/>
  <c r="O148" i="1"/>
  <c r="M148" i="1"/>
  <c r="L148" i="1"/>
  <c r="I148" i="1"/>
  <c r="N148" i="1" s="1"/>
  <c r="G148" i="1"/>
  <c r="M147" i="1"/>
  <c r="L147" i="1"/>
  <c r="I147" i="1"/>
  <c r="N147" i="1" s="1"/>
  <c r="G147" i="1"/>
  <c r="M146" i="1"/>
  <c r="L146" i="1"/>
  <c r="I146" i="1"/>
  <c r="N146" i="1" s="1"/>
  <c r="G146" i="1"/>
  <c r="M144" i="1"/>
  <c r="L144" i="1"/>
  <c r="I144" i="1"/>
  <c r="N144" i="1" s="1"/>
  <c r="O144" i="1" s="1"/>
  <c r="G144" i="1"/>
  <c r="M143" i="1"/>
  <c r="M142" i="1" s="1"/>
  <c r="L143" i="1"/>
  <c r="I143" i="1"/>
  <c r="N143" i="1" s="1"/>
  <c r="N142" i="1" s="1"/>
  <c r="G143" i="1"/>
  <c r="O141" i="1"/>
  <c r="M141" i="1"/>
  <c r="L141" i="1"/>
  <c r="I141" i="1"/>
  <c r="N141" i="1" s="1"/>
  <c r="G141" i="1"/>
  <c r="M140" i="1"/>
  <c r="M139" i="1" s="1"/>
  <c r="L140" i="1"/>
  <c r="I140" i="1"/>
  <c r="N140" i="1" s="1"/>
  <c r="N139" i="1" s="1"/>
  <c r="G140" i="1"/>
  <c r="O138" i="1"/>
  <c r="M138" i="1"/>
  <c r="L138" i="1"/>
  <c r="I138" i="1"/>
  <c r="N138" i="1" s="1"/>
  <c r="G138" i="1"/>
  <c r="M137" i="1"/>
  <c r="M136" i="1" s="1"/>
  <c r="L137" i="1"/>
  <c r="I137" i="1"/>
  <c r="N137" i="1" s="1"/>
  <c r="N136" i="1" s="1"/>
  <c r="G137" i="1"/>
  <c r="O135" i="1"/>
  <c r="M135" i="1"/>
  <c r="L135" i="1"/>
  <c r="I135" i="1"/>
  <c r="N135" i="1" s="1"/>
  <c r="G135" i="1"/>
  <c r="M134" i="1"/>
  <c r="L134" i="1"/>
  <c r="I134" i="1"/>
  <c r="N134" i="1" s="1"/>
  <c r="O134" i="1" s="1"/>
  <c r="G134" i="1"/>
  <c r="O133" i="1"/>
  <c r="M133" i="1"/>
  <c r="L133" i="1"/>
  <c r="I133" i="1"/>
  <c r="N133" i="1" s="1"/>
  <c r="G133" i="1"/>
  <c r="M132" i="1"/>
  <c r="L132" i="1"/>
  <c r="I132" i="1"/>
  <c r="N132" i="1" s="1"/>
  <c r="O132" i="1" s="1"/>
  <c r="G132" i="1"/>
  <c r="O131" i="1"/>
  <c r="M131" i="1"/>
  <c r="L131" i="1"/>
  <c r="I131" i="1"/>
  <c r="N131" i="1" s="1"/>
  <c r="G131" i="1"/>
  <c r="M130" i="1"/>
  <c r="M129" i="1"/>
  <c r="L129" i="1"/>
  <c r="I129" i="1"/>
  <c r="N129" i="1" s="1"/>
  <c r="O129" i="1" s="1"/>
  <c r="G129" i="1"/>
  <c r="O128" i="1"/>
  <c r="O127" i="1" s="1"/>
  <c r="M128" i="1"/>
  <c r="L128" i="1"/>
  <c r="I128" i="1"/>
  <c r="N128" i="1" s="1"/>
  <c r="G128" i="1"/>
  <c r="M127" i="1"/>
  <c r="O124" i="1"/>
  <c r="M124" i="1"/>
  <c r="L124" i="1"/>
  <c r="I124" i="1"/>
  <c r="N124" i="1" s="1"/>
  <c r="G124" i="1"/>
  <c r="M123" i="1"/>
  <c r="L123" i="1"/>
  <c r="I123" i="1"/>
  <c r="N123" i="1" s="1"/>
  <c r="O123" i="1" s="1"/>
  <c r="G123" i="1"/>
  <c r="O122" i="1"/>
  <c r="M122" i="1"/>
  <c r="L122" i="1"/>
  <c r="I122" i="1"/>
  <c r="N122" i="1" s="1"/>
  <c r="G122" i="1"/>
  <c r="M121" i="1"/>
  <c r="M120" i="1" s="1"/>
  <c r="L121" i="1"/>
  <c r="I121" i="1"/>
  <c r="N121" i="1" s="1"/>
  <c r="G121" i="1"/>
  <c r="O119" i="1"/>
  <c r="M119" i="1"/>
  <c r="L119" i="1"/>
  <c r="I119" i="1"/>
  <c r="N119" i="1" s="1"/>
  <c r="G119" i="1"/>
  <c r="M118" i="1"/>
  <c r="M117" i="1" s="1"/>
  <c r="L118" i="1"/>
  <c r="I118" i="1"/>
  <c r="N118" i="1" s="1"/>
  <c r="N117" i="1" s="1"/>
  <c r="G118" i="1"/>
  <c r="O116" i="1"/>
  <c r="M116" i="1"/>
  <c r="L116" i="1"/>
  <c r="I116" i="1"/>
  <c r="N116" i="1" s="1"/>
  <c r="G116" i="1"/>
  <c r="M115" i="1"/>
  <c r="L115" i="1"/>
  <c r="I115" i="1"/>
  <c r="N115" i="1" s="1"/>
  <c r="G115" i="1"/>
  <c r="O114" i="1"/>
  <c r="M114" i="1"/>
  <c r="L114" i="1"/>
  <c r="I114" i="1"/>
  <c r="N114" i="1" s="1"/>
  <c r="G114" i="1"/>
  <c r="M113" i="1"/>
  <c r="L113" i="1"/>
  <c r="N113" i="1"/>
  <c r="O113" i="1" s="1"/>
  <c r="O112" i="1"/>
  <c r="L112" i="1"/>
  <c r="I112" i="1"/>
  <c r="G112" i="1"/>
  <c r="M111" i="1"/>
  <c r="L111" i="1"/>
  <c r="I111" i="1"/>
  <c r="N111" i="1" s="1"/>
  <c r="O111" i="1" s="1"/>
  <c r="G111" i="1"/>
  <c r="O110" i="1"/>
  <c r="M110" i="1"/>
  <c r="L110" i="1"/>
  <c r="I110" i="1"/>
  <c r="N110" i="1" s="1"/>
  <c r="G110" i="1"/>
  <c r="L109" i="1"/>
  <c r="I109" i="1"/>
  <c r="N109" i="1" s="1"/>
  <c r="O109" i="1" s="1"/>
  <c r="H109" i="1"/>
  <c r="G109" i="1"/>
  <c r="M109" i="1" s="1"/>
  <c r="L108" i="1"/>
  <c r="G108" i="1"/>
  <c r="L107" i="1"/>
  <c r="G107" i="1"/>
  <c r="L106" i="1"/>
  <c r="G106" i="1"/>
  <c r="L105" i="1"/>
  <c r="G105" i="1"/>
  <c r="L104" i="1"/>
  <c r="G104" i="1"/>
  <c r="L103" i="1"/>
  <c r="G103" i="1"/>
  <c r="L102" i="1"/>
  <c r="G102" i="1"/>
  <c r="L101" i="1"/>
  <c r="G101" i="1"/>
  <c r="L100" i="1"/>
  <c r="G100" i="1"/>
  <c r="L99" i="1"/>
  <c r="G99" i="1"/>
  <c r="L97" i="1"/>
  <c r="H97" i="1"/>
  <c r="G97" i="1"/>
  <c r="M97" i="1" s="1"/>
  <c r="M96" i="1"/>
  <c r="L96" i="1"/>
  <c r="I96" i="1"/>
  <c r="N96" i="1" s="1"/>
  <c r="G96" i="1"/>
  <c r="O95" i="1"/>
  <c r="M95" i="1"/>
  <c r="L95" i="1"/>
  <c r="I95" i="1"/>
  <c r="N95" i="1" s="1"/>
  <c r="G95" i="1"/>
  <c r="M94" i="1"/>
  <c r="L94" i="1"/>
  <c r="I94" i="1"/>
  <c r="N94" i="1" s="1"/>
  <c r="G94" i="1"/>
  <c r="O92" i="1"/>
  <c r="M92" i="1"/>
  <c r="L92" i="1"/>
  <c r="I92" i="1"/>
  <c r="N92" i="1" s="1"/>
  <c r="G92" i="1"/>
  <c r="M91" i="1"/>
  <c r="L91" i="1"/>
  <c r="I91" i="1"/>
  <c r="N91" i="1" s="1"/>
  <c r="O91" i="1" s="1"/>
  <c r="G91" i="1"/>
  <c r="O90" i="1"/>
  <c r="M90" i="1"/>
  <c r="L90" i="1"/>
  <c r="I90" i="1"/>
  <c r="N90" i="1" s="1"/>
  <c r="G90" i="1"/>
  <c r="M89" i="1"/>
  <c r="L89" i="1"/>
  <c r="I89" i="1"/>
  <c r="N89" i="1" s="1"/>
  <c r="G89" i="1"/>
  <c r="O88" i="1"/>
  <c r="M88" i="1"/>
  <c r="L88" i="1"/>
  <c r="I88" i="1"/>
  <c r="N88" i="1" s="1"/>
  <c r="G88" i="1"/>
  <c r="M87" i="1"/>
  <c r="L87" i="1"/>
  <c r="I87" i="1"/>
  <c r="N87" i="1" s="1"/>
  <c r="O87" i="1" s="1"/>
  <c r="G87" i="1"/>
  <c r="O86" i="1"/>
  <c r="M86" i="1"/>
  <c r="L86" i="1"/>
  <c r="I86" i="1"/>
  <c r="N86" i="1" s="1"/>
  <c r="G86" i="1"/>
  <c r="M85" i="1"/>
  <c r="L85" i="1"/>
  <c r="I85" i="1"/>
  <c r="N85" i="1" s="1"/>
  <c r="O85" i="1" s="1"/>
  <c r="G85" i="1"/>
  <c r="O84" i="1"/>
  <c r="M84" i="1"/>
  <c r="L84" i="1"/>
  <c r="I84" i="1"/>
  <c r="N84" i="1" s="1"/>
  <c r="G84" i="1"/>
  <c r="M83" i="1"/>
  <c r="L83" i="1"/>
  <c r="I83" i="1"/>
  <c r="N83" i="1" s="1"/>
  <c r="O83" i="1" s="1"/>
  <c r="G83" i="1"/>
  <c r="O82" i="1"/>
  <c r="M82" i="1"/>
  <c r="L82" i="1"/>
  <c r="I82" i="1"/>
  <c r="N82" i="1" s="1"/>
  <c r="G82" i="1"/>
  <c r="M81" i="1"/>
  <c r="M80" i="1"/>
  <c r="L80" i="1"/>
  <c r="I80" i="1"/>
  <c r="N80" i="1" s="1"/>
  <c r="O80" i="1" s="1"/>
  <c r="G80" i="1"/>
  <c r="O79" i="1"/>
  <c r="M79" i="1"/>
  <c r="L79" i="1"/>
  <c r="I79" i="1"/>
  <c r="N79" i="1" s="1"/>
  <c r="G79" i="1"/>
  <c r="M78" i="1"/>
  <c r="L78" i="1"/>
  <c r="I78" i="1"/>
  <c r="N78" i="1" s="1"/>
  <c r="O78" i="1" s="1"/>
  <c r="G78" i="1"/>
  <c r="O77" i="1"/>
  <c r="M77" i="1"/>
  <c r="L77" i="1"/>
  <c r="I77" i="1"/>
  <c r="N77" i="1" s="1"/>
  <c r="G77" i="1"/>
  <c r="M76" i="1"/>
  <c r="L76" i="1"/>
  <c r="I76" i="1"/>
  <c r="N76" i="1" s="1"/>
  <c r="O76" i="1" s="1"/>
  <c r="G76" i="1"/>
  <c r="L75" i="1"/>
  <c r="G75" i="1"/>
  <c r="I75" i="1" s="1"/>
  <c r="N75" i="1" s="1"/>
  <c r="L74" i="1"/>
  <c r="G74" i="1"/>
  <c r="L73" i="1"/>
  <c r="H73" i="1"/>
  <c r="I73" i="1" s="1"/>
  <c r="N73" i="1" s="1"/>
  <c r="O73" i="1" s="1"/>
  <c r="G73" i="1"/>
  <c r="M73" i="1" s="1"/>
  <c r="O72" i="1"/>
  <c r="M72" i="1"/>
  <c r="L72" i="1"/>
  <c r="I72" i="1"/>
  <c r="N72" i="1" s="1"/>
  <c r="G72" i="1"/>
  <c r="M71" i="1"/>
  <c r="L71" i="1"/>
  <c r="I71" i="1"/>
  <c r="N71" i="1" s="1"/>
  <c r="G71" i="1"/>
  <c r="M70" i="1"/>
  <c r="L70" i="1"/>
  <c r="I70" i="1"/>
  <c r="N70" i="1" s="1"/>
  <c r="O70" i="1" s="1"/>
  <c r="G70" i="1"/>
  <c r="M69" i="1"/>
  <c r="L69" i="1"/>
  <c r="I69" i="1"/>
  <c r="N69" i="1" s="1"/>
  <c r="G69" i="1"/>
  <c r="O68" i="1"/>
  <c r="M68" i="1"/>
  <c r="L68" i="1"/>
  <c r="I68" i="1"/>
  <c r="N68" i="1" s="1"/>
  <c r="G68" i="1"/>
  <c r="M67" i="1"/>
  <c r="L67" i="1"/>
  <c r="I67" i="1"/>
  <c r="N67" i="1" s="1"/>
  <c r="O67" i="1" s="1"/>
  <c r="G67" i="1"/>
  <c r="M66" i="1"/>
  <c r="L66" i="1"/>
  <c r="I66" i="1"/>
  <c r="N66" i="1" s="1"/>
  <c r="G66" i="1"/>
  <c r="L64" i="1"/>
  <c r="H64" i="1"/>
  <c r="G64" i="1"/>
  <c r="I64" i="1" s="1"/>
  <c r="N64" i="1" s="1"/>
  <c r="L63" i="1"/>
  <c r="G63" i="1"/>
  <c r="I63" i="1" s="1"/>
  <c r="N63" i="1" s="1"/>
  <c r="L62" i="1"/>
  <c r="G62" i="1"/>
  <c r="L61" i="1"/>
  <c r="G61" i="1"/>
  <c r="I61" i="1" s="1"/>
  <c r="N61" i="1" s="1"/>
  <c r="L59" i="1"/>
  <c r="G59" i="1"/>
  <c r="L58" i="1"/>
  <c r="G58" i="1"/>
  <c r="I58" i="1" s="1"/>
  <c r="N58" i="1" s="1"/>
  <c r="L57" i="1"/>
  <c r="G57" i="1"/>
  <c r="L56" i="1"/>
  <c r="G56" i="1"/>
  <c r="I56" i="1" s="1"/>
  <c r="N56" i="1" s="1"/>
  <c r="L55" i="1"/>
  <c r="G55" i="1"/>
  <c r="L54" i="1"/>
  <c r="H54" i="1"/>
  <c r="I54" i="1" s="1"/>
  <c r="N54" i="1" s="1"/>
  <c r="G54" i="1"/>
  <c r="M54" i="1" s="1"/>
  <c r="M53" i="1"/>
  <c r="L53" i="1"/>
  <c r="I53" i="1"/>
  <c r="N53" i="1" s="1"/>
  <c r="O53" i="1" s="1"/>
  <c r="G53" i="1"/>
  <c r="M52" i="1"/>
  <c r="L52" i="1"/>
  <c r="I52" i="1"/>
  <c r="N52" i="1" s="1"/>
  <c r="G52" i="1"/>
  <c r="O51" i="1"/>
  <c r="M51" i="1"/>
  <c r="L51" i="1"/>
  <c r="I51" i="1"/>
  <c r="N51" i="1" s="1"/>
  <c r="G51" i="1"/>
  <c r="M50" i="1"/>
  <c r="L50" i="1"/>
  <c r="I50" i="1"/>
  <c r="N50" i="1" s="1"/>
  <c r="O50" i="1" s="1"/>
  <c r="G50" i="1"/>
  <c r="M49" i="1"/>
  <c r="L49" i="1"/>
  <c r="I49" i="1"/>
  <c r="N49" i="1" s="1"/>
  <c r="O49" i="1" s="1"/>
  <c r="G49" i="1"/>
  <c r="O48" i="1"/>
  <c r="M48" i="1"/>
  <c r="L48" i="1"/>
  <c r="I48" i="1"/>
  <c r="N48" i="1" s="1"/>
  <c r="G48" i="1"/>
  <c r="M47" i="1"/>
  <c r="L47" i="1"/>
  <c r="I47" i="1"/>
  <c r="N47" i="1" s="1"/>
  <c r="O47" i="1" s="1"/>
  <c r="G47" i="1"/>
  <c r="O46" i="1"/>
  <c r="M46" i="1"/>
  <c r="L46" i="1"/>
  <c r="I46" i="1"/>
  <c r="N46" i="1" s="1"/>
  <c r="G46" i="1"/>
  <c r="M45" i="1"/>
  <c r="L45" i="1"/>
  <c r="I45" i="1"/>
  <c r="N45" i="1" s="1"/>
  <c r="G45" i="1"/>
  <c r="O43" i="1"/>
  <c r="M43" i="1"/>
  <c r="L43" i="1"/>
  <c r="I43" i="1"/>
  <c r="N43" i="1" s="1"/>
  <c r="G43" i="1"/>
  <c r="M42" i="1"/>
  <c r="M41" i="1" s="1"/>
  <c r="L42" i="1"/>
  <c r="I42" i="1"/>
  <c r="N42" i="1" s="1"/>
  <c r="N41" i="1" s="1"/>
  <c r="G42" i="1"/>
  <c r="O40" i="1"/>
  <c r="M40" i="1"/>
  <c r="L40" i="1"/>
  <c r="I40" i="1"/>
  <c r="N40" i="1" s="1"/>
  <c r="G40" i="1"/>
  <c r="M39" i="1"/>
  <c r="M38" i="1" s="1"/>
  <c r="L39" i="1"/>
  <c r="I39" i="1"/>
  <c r="N39" i="1" s="1"/>
  <c r="N38" i="1" s="1"/>
  <c r="G39" i="1"/>
  <c r="O37" i="1"/>
  <c r="M37" i="1"/>
  <c r="L37" i="1"/>
  <c r="I37" i="1"/>
  <c r="N37" i="1" s="1"/>
  <c r="G37" i="1"/>
  <c r="L36" i="1"/>
  <c r="I36" i="1"/>
  <c r="N36" i="1" s="1"/>
  <c r="O36" i="1" s="1"/>
  <c r="H36" i="1"/>
  <c r="G36" i="1"/>
  <c r="M36" i="1" s="1"/>
  <c r="L35" i="1"/>
  <c r="G35" i="1"/>
  <c r="L34" i="1"/>
  <c r="G34" i="1"/>
  <c r="L33" i="1"/>
  <c r="G33" i="1"/>
  <c r="L32" i="1"/>
  <c r="G32" i="1"/>
  <c r="L30" i="1"/>
  <c r="G30" i="1"/>
  <c r="N29" i="1"/>
  <c r="L29" i="1"/>
  <c r="H29" i="1"/>
  <c r="G29" i="1"/>
  <c r="I29" i="1" s="1"/>
  <c r="O28" i="1"/>
  <c r="M28" i="1"/>
  <c r="L28" i="1"/>
  <c r="I28" i="1"/>
  <c r="N28" i="1" s="1"/>
  <c r="G28" i="1"/>
  <c r="M26" i="1"/>
  <c r="M24" i="1" s="1"/>
  <c r="L26" i="1"/>
  <c r="I26" i="1"/>
  <c r="N26" i="1" s="1"/>
  <c r="G26" i="1"/>
  <c r="O25" i="1"/>
  <c r="M25" i="1"/>
  <c r="L25" i="1"/>
  <c r="I25" i="1"/>
  <c r="N25" i="1" s="1"/>
  <c r="N24" i="1" s="1"/>
  <c r="G25" i="1"/>
  <c r="M23" i="1"/>
  <c r="O23" i="1" s="1"/>
  <c r="L23" i="1"/>
  <c r="I23" i="1"/>
  <c r="N23" i="1" s="1"/>
  <c r="G23" i="1"/>
  <c r="O22" i="1"/>
  <c r="M22" i="1"/>
  <c r="L22" i="1"/>
  <c r="I22" i="1"/>
  <c r="N22" i="1" s="1"/>
  <c r="G22" i="1"/>
  <c r="M21" i="1"/>
  <c r="L21" i="1"/>
  <c r="I21" i="1"/>
  <c r="N21" i="1" s="1"/>
  <c r="N20" i="1" s="1"/>
  <c r="G21" i="1"/>
  <c r="L19" i="1"/>
  <c r="G19" i="1"/>
  <c r="M19" i="1" s="1"/>
  <c r="M18" i="1"/>
  <c r="L18" i="1"/>
  <c r="G18" i="1"/>
  <c r="I18" i="1" s="1"/>
  <c r="N18" i="1" s="1"/>
  <c r="O18" i="1" s="1"/>
  <c r="L17" i="1"/>
  <c r="G17" i="1"/>
  <c r="M17" i="1" s="1"/>
  <c r="M16" i="1"/>
  <c r="L16" i="1"/>
  <c r="G16" i="1"/>
  <c r="I16" i="1" s="1"/>
  <c r="N16" i="1" s="1"/>
  <c r="O16" i="1" l="1"/>
  <c r="M15" i="1"/>
  <c r="N44" i="1"/>
  <c r="M20" i="1"/>
  <c r="O26" i="1"/>
  <c r="O24" i="1" s="1"/>
  <c r="L24" i="1" s="1"/>
  <c r="M30" i="1"/>
  <c r="I30" i="1"/>
  <c r="N30" i="1" s="1"/>
  <c r="O30" i="1" s="1"/>
  <c r="M33" i="1"/>
  <c r="I33" i="1"/>
  <c r="N33" i="1" s="1"/>
  <c r="M55" i="1"/>
  <c r="M44" i="1" s="1"/>
  <c r="I55" i="1"/>
  <c r="N55" i="1" s="1"/>
  <c r="O55" i="1" s="1"/>
  <c r="O58" i="1"/>
  <c r="M62" i="1"/>
  <c r="I62" i="1"/>
  <c r="N62" i="1" s="1"/>
  <c r="M64" i="1"/>
  <c r="O75" i="1"/>
  <c r="O94" i="1"/>
  <c r="I103" i="1"/>
  <c r="N103" i="1" s="1"/>
  <c r="M103" i="1"/>
  <c r="I99" i="1"/>
  <c r="N99" i="1" s="1"/>
  <c r="M99" i="1"/>
  <c r="M98" i="1" s="1"/>
  <c r="L127" i="1"/>
  <c r="I17" i="1"/>
  <c r="N17" i="1" s="1"/>
  <c r="O17" i="1" s="1"/>
  <c r="I19" i="1"/>
  <c r="N19" i="1" s="1"/>
  <c r="O19" i="1" s="1"/>
  <c r="O52" i="1"/>
  <c r="M57" i="1"/>
  <c r="I57" i="1"/>
  <c r="N57" i="1" s="1"/>
  <c r="O57" i="1" s="1"/>
  <c r="O64" i="1"/>
  <c r="O69" i="1"/>
  <c r="M74" i="1"/>
  <c r="M65" i="1" s="1"/>
  <c r="I74" i="1"/>
  <c r="N74" i="1" s="1"/>
  <c r="O74" i="1" s="1"/>
  <c r="O81" i="1"/>
  <c r="L81" i="1" s="1"/>
  <c r="O96" i="1"/>
  <c r="I107" i="1"/>
  <c r="N107" i="1" s="1"/>
  <c r="M107" i="1"/>
  <c r="O115" i="1"/>
  <c r="O121" i="1"/>
  <c r="O120" i="1" s="1"/>
  <c r="L120" i="1" s="1"/>
  <c r="O130" i="1"/>
  <c r="L130" i="1" s="1"/>
  <c r="M180" i="1"/>
  <c r="I180" i="1"/>
  <c r="N180" i="1" s="1"/>
  <c r="I34" i="1"/>
  <c r="N34" i="1" s="1"/>
  <c r="M34" i="1"/>
  <c r="O56" i="1"/>
  <c r="I32" i="1"/>
  <c r="N32" i="1" s="1"/>
  <c r="M32" i="1"/>
  <c r="O21" i="1"/>
  <c r="O20" i="1" s="1"/>
  <c r="L20" i="1" s="1"/>
  <c r="M35" i="1"/>
  <c r="I35" i="1"/>
  <c r="N35" i="1" s="1"/>
  <c r="O39" i="1"/>
  <c r="O38" i="1" s="1"/>
  <c r="L38" i="1" s="1"/>
  <c r="O42" i="1"/>
  <c r="O41" i="1" s="1"/>
  <c r="L41" i="1" s="1"/>
  <c r="O45" i="1"/>
  <c r="O44" i="1" s="1"/>
  <c r="L44" i="1" s="1"/>
  <c r="O54" i="1"/>
  <c r="M59" i="1"/>
  <c r="I59" i="1"/>
  <c r="N59" i="1" s="1"/>
  <c r="O59" i="1" s="1"/>
  <c r="O66" i="1"/>
  <c r="O71" i="1"/>
  <c r="O89" i="1"/>
  <c r="M93" i="1"/>
  <c r="N145" i="1"/>
  <c r="O146" i="1"/>
  <c r="O170" i="1"/>
  <c r="M29" i="1"/>
  <c r="M27" i="1" s="1"/>
  <c r="M56" i="1"/>
  <c r="M58" i="1"/>
  <c r="M61" i="1"/>
  <c r="M60" i="1" s="1"/>
  <c r="M63" i="1"/>
  <c r="O63" i="1" s="1"/>
  <c r="M75" i="1"/>
  <c r="M102" i="1"/>
  <c r="I102" i="1"/>
  <c r="N102" i="1" s="1"/>
  <c r="O102" i="1" s="1"/>
  <c r="M106" i="1"/>
  <c r="I106" i="1"/>
  <c r="N106" i="1" s="1"/>
  <c r="O106" i="1" s="1"/>
  <c r="O118" i="1"/>
  <c r="O117" i="1" s="1"/>
  <c r="L117" i="1" s="1"/>
  <c r="O137" i="1"/>
  <c r="O136" i="1" s="1"/>
  <c r="L136" i="1" s="1"/>
  <c r="O140" i="1"/>
  <c r="O139" i="1" s="1"/>
  <c r="L139" i="1" s="1"/>
  <c r="O143" i="1"/>
  <c r="O142" i="1" s="1"/>
  <c r="L142" i="1" s="1"/>
  <c r="O147" i="1"/>
  <c r="N153" i="1"/>
  <c r="O154" i="1"/>
  <c r="O153" i="1" s="1"/>
  <c r="L153" i="1" s="1"/>
  <c r="M156" i="1"/>
  <c r="M126" i="1" s="1"/>
  <c r="N160" i="1"/>
  <c r="M169" i="1"/>
  <c r="M168" i="1" s="1"/>
  <c r="I169" i="1"/>
  <c r="N169" i="1" s="1"/>
  <c r="M175" i="1"/>
  <c r="I175" i="1"/>
  <c r="N175" i="1" s="1"/>
  <c r="I101" i="1"/>
  <c r="N101" i="1" s="1"/>
  <c r="O101" i="1" s="1"/>
  <c r="M101" i="1"/>
  <c r="I105" i="1"/>
  <c r="N105" i="1" s="1"/>
  <c r="M105" i="1"/>
  <c r="N120" i="1"/>
  <c r="O149" i="1"/>
  <c r="O162" i="1"/>
  <c r="O160" i="1" s="1"/>
  <c r="L160" i="1" s="1"/>
  <c r="O163" i="1"/>
  <c r="L163" i="1" s="1"/>
  <c r="N81" i="1"/>
  <c r="M100" i="1"/>
  <c r="I100" i="1"/>
  <c r="N100" i="1" s="1"/>
  <c r="O100" i="1" s="1"/>
  <c r="M104" i="1"/>
  <c r="I104" i="1"/>
  <c r="N104" i="1" s="1"/>
  <c r="O104" i="1" s="1"/>
  <c r="M108" i="1"/>
  <c r="I108" i="1"/>
  <c r="N108" i="1" s="1"/>
  <c r="O108" i="1" s="1"/>
  <c r="N127" i="1"/>
  <c r="N130" i="1"/>
  <c r="N156" i="1"/>
  <c r="O157" i="1"/>
  <c r="O156" i="1" s="1"/>
  <c r="L156" i="1" s="1"/>
  <c r="N163" i="1"/>
  <c r="M172" i="1"/>
  <c r="I172" i="1"/>
  <c r="N172" i="1" s="1"/>
  <c r="M178" i="1"/>
  <c r="M177" i="1" s="1"/>
  <c r="I178" i="1"/>
  <c r="N178" i="1" s="1"/>
  <c r="I97" i="1"/>
  <c r="N97" i="1" s="1"/>
  <c r="O97" i="1" s="1"/>
  <c r="M170" i="1"/>
  <c r="M173" i="1"/>
  <c r="O173" i="1" s="1"/>
  <c r="M176" i="1"/>
  <c r="O176" i="1" s="1"/>
  <c r="M179" i="1"/>
  <c r="O179" i="1" s="1"/>
  <c r="O61" i="1" l="1"/>
  <c r="N171" i="1"/>
  <c r="O172" i="1"/>
  <c r="O171" i="1" s="1"/>
  <c r="L171" i="1" s="1"/>
  <c r="N174" i="1"/>
  <c r="O175" i="1"/>
  <c r="O174" i="1" s="1"/>
  <c r="L174" i="1" s="1"/>
  <c r="O145" i="1"/>
  <c r="L145" i="1" s="1"/>
  <c r="O99" i="1"/>
  <c r="N98" i="1"/>
  <c r="O103" i="1"/>
  <c r="M171" i="1"/>
  <c r="M167" i="1" s="1"/>
  <c r="M125" i="1" s="1"/>
  <c r="O105" i="1"/>
  <c r="M174" i="1"/>
  <c r="M31" i="1"/>
  <c r="M14" i="1" s="1"/>
  <c r="O34" i="1"/>
  <c r="O107" i="1"/>
  <c r="O93" i="1"/>
  <c r="L93" i="1" s="1"/>
  <c r="O62" i="1"/>
  <c r="N60" i="1"/>
  <c r="N15" i="1"/>
  <c r="N177" i="1"/>
  <c r="O178" i="1"/>
  <c r="N126" i="1"/>
  <c r="N168" i="1"/>
  <c r="O169" i="1"/>
  <c r="O168" i="1" s="1"/>
  <c r="O65" i="1"/>
  <c r="L65" i="1" s="1"/>
  <c r="O35" i="1"/>
  <c r="O32" i="1"/>
  <c r="N31" i="1"/>
  <c r="O180" i="1"/>
  <c r="O29" i="1"/>
  <c r="O27" i="1" s="1"/>
  <c r="L27" i="1" s="1"/>
  <c r="N93" i="1"/>
  <c r="O33" i="1"/>
  <c r="N27" i="1"/>
  <c r="N65" i="1"/>
  <c r="O15" i="1"/>
  <c r="O184" i="1" l="1"/>
  <c r="M181" i="1"/>
  <c r="M13" i="1"/>
  <c r="O167" i="1"/>
  <c r="L168" i="1"/>
  <c r="L15" i="1"/>
  <c r="O31" i="1"/>
  <c r="L31" i="1" s="1"/>
  <c r="N167" i="1"/>
  <c r="N125" i="1"/>
  <c r="N14" i="1"/>
  <c r="O126" i="1"/>
  <c r="O125" i="1" s="1"/>
  <c r="O60" i="1"/>
  <c r="L60" i="1" s="1"/>
  <c r="O177" i="1"/>
  <c r="L177" i="1" s="1"/>
  <c r="O98" i="1"/>
  <c r="L98" i="1" s="1"/>
  <c r="N181" i="1" l="1"/>
  <c r="O183" i="1"/>
  <c r="N13" i="1"/>
  <c r="O14" i="1"/>
  <c r="O181" i="1" l="1"/>
  <c r="O185" i="1" s="1"/>
  <c r="O13" i="1"/>
</calcChain>
</file>

<file path=xl/sharedStrings.xml><?xml version="1.0" encoding="utf-8"?>
<sst xmlns="http://schemas.openxmlformats.org/spreadsheetml/2006/main" count="403" uniqueCount="175">
  <si>
    <t>Расшифровка стоимости работ</t>
  </si>
  <si>
    <t>Д16</t>
  </si>
  <si>
    <t>Устройство кровли</t>
  </si>
  <si>
    <t>Позиция</t>
  </si>
  <si>
    <t>Наименование и техническая характеристика</t>
  </si>
  <si>
    <t>Ед.изм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</si>
  <si>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</si>
  <si>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</si>
  <si>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</si>
  <si>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</si>
  <si>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</si>
  <si>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</si>
  <si>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</si>
  <si>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</si>
  <si>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</si>
  <si>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 xml:space="preserve">  Д16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</si>
  <si>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</si>
  <si>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</si>
  <si>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</si>
  <si>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</si>
  <si>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</si>
  <si>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</si>
  <si>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</si>
  <si>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</si>
  <si>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</si>
  <si>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</si>
  <si>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</si>
  <si>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</si>
  <si>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</si>
  <si>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</si>
  <si>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</si>
  <si>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</si>
  <si>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</si>
  <si>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</si>
  <si>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Устройство кровли</t>
  </si>
  <si>
    <t>Мансардная кровля</t>
  </si>
  <si>
    <t>Монтаж мауэрлатов</t>
  </si>
  <si>
    <t>м3</t>
  </si>
  <si>
    <t>Анкер клиновой оцинкованный 12х120</t>
  </si>
  <si>
    <t>шт</t>
  </si>
  <si>
    <t>шаг 0,6 м</t>
  </si>
  <si>
    <t>Бикроэласт ТПП</t>
  </si>
  <si>
    <t>м2</t>
  </si>
  <si>
    <t>Доска сосна, Сорт первый, размеры 50*150</t>
  </si>
  <si>
    <t>Монтаж мембраны</t>
  </si>
  <si>
    <t>Гидроизоляционная пародифузионная мембрана Delta neo vent</t>
  </si>
  <si>
    <t>Скотч Delta-multi-band</t>
  </si>
  <si>
    <t>м.п.</t>
  </si>
  <si>
    <t>Монтаж подкладочного ковра</t>
  </si>
  <si>
    <t>в т.ч примыкания ендов и стен мезонина</t>
  </si>
  <si>
    <t>Подкладочный ковер ANDEREP NEXT FIX</t>
  </si>
  <si>
    <t>Монтаж настила</t>
  </si>
  <si>
    <t>Огнебиозащита для древесины УЛТАН</t>
  </si>
  <si>
    <t>кг</t>
  </si>
  <si>
    <t>Плита OSB-3 12мм</t>
  </si>
  <si>
    <t>Монтаж обрешетки</t>
  </si>
  <si>
    <t>поперечная обрешетка, контробрешетка</t>
  </si>
  <si>
    <t>Брусок сосна, Сорт первый, размеры 50*50</t>
  </si>
  <si>
    <t>Гвоздь оцинкованный 4х100 мм</t>
  </si>
  <si>
    <t>Доска сосна, Сорт первый, размеры 25*100</t>
  </si>
  <si>
    <t>Уплотнительная лента шириной 50 мм</t>
  </si>
  <si>
    <t>Монтаж пароизоляционного покрытия</t>
  </si>
  <si>
    <t>Армированный полиэтилен 200 мкр</t>
  </si>
  <si>
    <t>Монтаж снегозадержателей</t>
  </si>
  <si>
    <t>Снегозадержатель для гибкой черепицы Aquasystem</t>
  </si>
  <si>
    <t>Ral 7024 матовый, (в т.ч. метизы)</t>
  </si>
  <si>
    <t>Монтаж стропильной конструкции</t>
  </si>
  <si>
    <t>Брус сосна, сорт первый, размеры 100х200</t>
  </si>
  <si>
    <t>Брус сосна, Сорт первый, размеры 150х100</t>
  </si>
  <si>
    <t>узел Б, конек</t>
  </si>
  <si>
    <t>Гайка оцинкованная М12</t>
  </si>
  <si>
    <t>Доска сосна, Сорт первый, размеры 200х50</t>
  </si>
  <si>
    <t>Крепежный уголок оцинкованный усиленный 100х130х3 мм</t>
  </si>
  <si>
    <t>Монтажная пластина оцинкованная 100х400х2 мм</t>
  </si>
  <si>
    <t>Саморез по дереву оцинкованный 4,2х50 мм</t>
  </si>
  <si>
    <t>Сетка антимоскитная оцинкованная яч. 5мм</t>
  </si>
  <si>
    <t>Шайба оцинкованная М12</t>
  </si>
  <si>
    <t>Шпилька М12 l=200 мм</t>
  </si>
  <si>
    <t>Монтаж балок</t>
  </si>
  <si>
    <t>Устройство вентиляционных шахт</t>
  </si>
  <si>
    <t>Доска сосна, Сорт первый, размеры 50*100</t>
  </si>
  <si>
    <t>Клепка вытяжная</t>
  </si>
  <si>
    <t>Лента Delta-Flexx band</t>
  </si>
  <si>
    <t>Примыкания основного ковра  к вентшахте</t>
  </si>
  <si>
    <t>Оцинкованная сталь с полимерным покрытием t=1,0 мм</t>
  </si>
  <si>
    <t>RAL 7016</t>
  </si>
  <si>
    <t>Планка угловая</t>
  </si>
  <si>
    <t>Саморез кровельный металл-дерево 4,8х29 мм</t>
  </si>
  <si>
    <t>Утеплитель Лайт Баттс, плотность 30 - 40 кг/м3, толщ. 50 мм</t>
  </si>
  <si>
    <t>Шуруп глухарь 12х70 мм</t>
  </si>
  <si>
    <t>Устройство водосточной системы</t>
  </si>
  <si>
    <t>Воронка с уплотнителем Galeco stal2</t>
  </si>
  <si>
    <t>Желоб водосточный Galeco stal2 l=4,0 м</t>
  </si>
  <si>
    <t>Заглушка торцевая левая Galeco stal2</t>
  </si>
  <si>
    <t>Заглушка торцевая правая Galeco stal2</t>
  </si>
  <si>
    <t>Колено 67град. Galeco stal2</t>
  </si>
  <si>
    <t>Кронштейн длинный Galeco stal2</t>
  </si>
  <si>
    <t>Муфта с уплотнителем на трубу водостока Galeco stal2</t>
  </si>
  <si>
    <t>Соединитель желоба Galeco stal2</t>
  </si>
  <si>
    <t>Труба водостока Galeco stal2 l=4,0 м</t>
  </si>
  <si>
    <t>Хомут для крепления трубы водостока к стене под дюбель Galeco stal2</t>
  </si>
  <si>
    <t>Устройство горизонтальной и вертикальной подшивки</t>
  </si>
  <si>
    <t>Гвоздь оцинкованный 4х60 мм</t>
  </si>
  <si>
    <t>Устройство карниза</t>
  </si>
  <si>
    <t>Доска сосна, Сорт первый, размеры 190*20</t>
  </si>
  <si>
    <t>Доска сосна, Сорт первый, размеры 70*100</t>
  </si>
  <si>
    <t>Парапетная крышка из кровельной листовой стали с полимерным покрытием t=0,8мм</t>
  </si>
  <si>
    <t>МО.5 (11ПД-ЭД 2В1.2-АС.С, л.3) RAL 7016</t>
  </si>
  <si>
    <t>Планка карнизная из кровельной листовой стали с полимерным покрытием t=0,8мм</t>
  </si>
  <si>
    <t>МО.3-25,9м; МО.4-38,52м (11ПД-ЭД 2В1.2-АС.С, л.3) RAL 7016</t>
  </si>
  <si>
    <t>Планка фронтонная из кровельной листовой стали с полимерным покрытием t=0,8мм</t>
  </si>
  <si>
    <t>МО.1 (11ПД-ЭД 2В1.2-АС.С, л.3) RAL 7016</t>
  </si>
  <si>
    <t>Саморез по дереву 4,2х50 мм</t>
  </si>
  <si>
    <t>Устройство покрытия кровли из гибкой черепицы</t>
  </si>
  <si>
    <t>Гибкая черепица Ruflex Tub</t>
  </si>
  <si>
    <t>в т.ч. метизы. ЦВЕТ ГРАФИТ</t>
  </si>
  <si>
    <t>Устройство теплоизоляции кровли</t>
  </si>
  <si>
    <t>Утеплитель Лайт Баттс, плотность 30 - 40 кг/м3, толщ. 100 мм</t>
  </si>
  <si>
    <t>Утеплитель Лайт Баттс, плотность 30 - 40 кг/м3, толщ. 200 мм</t>
  </si>
  <si>
    <t>Устройство эксплуатируемой кровли</t>
  </si>
  <si>
    <t>Устройство основного кровельного ковра</t>
  </si>
  <si>
    <t>Гидроизоляционная мембрана Bauder Thermofin F15</t>
  </si>
  <si>
    <t>либо аналог, но согласовать с РП</t>
  </si>
  <si>
    <t>Монтаж парапетных крышек</t>
  </si>
  <si>
    <t>Костыль кровельный H-образный 545х40х4мм</t>
  </si>
  <si>
    <t>из полоса 40х4 мм</t>
  </si>
  <si>
    <t>МО.7 (11ПД-ЭД 2В1.2-АС.С, л.3) RAL 7016</t>
  </si>
  <si>
    <t>Плита ЦСП толщ. 8 мм</t>
  </si>
  <si>
    <t>Химический анкер с оцинкованной шпилькой и гайкой М8 L=140 мм HIMTEX PESF-100</t>
  </si>
  <si>
    <t>Монтаж водоприемных воронок</t>
  </si>
  <si>
    <t>Водоприемная воронка ТП-09.100-Э</t>
  </si>
  <si>
    <t>Монтаж пароизоляционного покрытия в 2 слоя</t>
  </si>
  <si>
    <t>Бикроэласт ЭПП</t>
  </si>
  <si>
    <t>Укладка геотекстиля</t>
  </si>
  <si>
    <t>Геотекстиль иглопробивной термообработанный 300г/м²</t>
  </si>
  <si>
    <t>1 слой по стяжке, 1 слой по гидроизоляционной мембране</t>
  </si>
  <si>
    <t>Устройство покрытия из террасной доски</t>
  </si>
  <si>
    <t>Алюминиевые лаги Terradeck 7533х40 мм шаг 400, Производитель CM Decking</t>
  </si>
  <si>
    <t>Лист хризотилцементный толщ. 20 мм</t>
  </si>
  <si>
    <t>для плашек 150х150 под лаги. 2 листа - 3х1,5 м</t>
  </si>
  <si>
    <t>Монтажные клеммы 206</t>
  </si>
  <si>
    <t>упаковка</t>
  </si>
  <si>
    <t>упаковка 100 шт, учесть в стоимость саморез для крепления к лагам</t>
  </si>
  <si>
    <t>Профиль примыкания</t>
  </si>
  <si>
    <t>Стартовый профиль 28мм</t>
  </si>
  <si>
    <t>Террасная доска Terradeck velvet 152х28 мм</t>
  </si>
  <si>
    <t>по раскрою</t>
  </si>
  <si>
    <t>Заполнение полости между лагами</t>
  </si>
  <si>
    <t>Щебень кварцевый фр.10-20 мм</t>
  </si>
  <si>
    <t>тн</t>
  </si>
  <si>
    <t>Устройство разуклонки</t>
  </si>
  <si>
    <t>Клиновидные плиты XPS ТЕХНОНИКОЛЬ CARBON PROF SLOPE уклон 1,7% толщ  30-50 мм</t>
  </si>
  <si>
    <t>Клиновидные плиты XPS ТЕХНОНИКОЛЬ CARBON PROF SLOPE уклон 1,7% толщ 10-30 мм</t>
  </si>
  <si>
    <t>Устройство сборной стяжки</t>
  </si>
  <si>
    <t>в 2 слоя</t>
  </si>
  <si>
    <t>Лист хризотилцементный толщ. 8 мм</t>
  </si>
  <si>
    <t>Плита пенополистирольная ПСБС-35 толщ. 100 мм</t>
  </si>
  <si>
    <t>Плита пенополистирольная ПСБС-35 толщ. 40 мм</t>
  </si>
  <si>
    <t>Устройство примыкания основного кровельного ковра к парапетам</t>
  </si>
  <si>
    <t>Устройство обмазочной гидроизоляции</t>
  </si>
  <si>
    <t>Мастика битумно-полимерная</t>
  </si>
  <si>
    <t>Устройство теплоизоляции</t>
  </si>
  <si>
    <t>Экструзионный пенополистирол Технониколь XPS CARBON PROF 300 плотность 25-35 кг/м³ толщ. 100 мм</t>
  </si>
  <si>
    <t>к жилой стене</t>
  </si>
  <si>
    <t>Экструзионный пенополистирол Технониколь XPS CARBON PROF 300 плотность 25-35 кг/м³ толщ. 50 мм</t>
  </si>
  <si>
    <t>к парапету</t>
  </si>
  <si>
    <t>Всего руб. с НДС:</t>
  </si>
  <si>
    <t>в том числе:</t>
  </si>
  <si>
    <t>Материалов с НДС</t>
  </si>
  <si>
    <t>ФОТ с НДС</t>
  </si>
  <si>
    <t>НДС 20%</t>
  </si>
  <si>
    <t>Автор: Негомедзянова Эльмира Салаватовна</t>
  </si>
  <si>
    <t>Поля возможные к заполнению</t>
  </si>
  <si>
    <t>Комментарий участника тендера</t>
  </si>
  <si>
    <t>проверка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</si>
</sst>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0.000"/>
  </numFmts>
  <fonts count="8" x14ac:knownFonts="1">
    <font>
      <sz val="8"/>
      <name val="Arial"/>
    </font>
    <font>
      <sz val="8"/>
      <name val="Times New Roman"/>
      <family val="2"/>
    </font>
    <font>
      <sz val="10"/>
      <name val="Times New Roman"/>
      <family val="2"/>
    </font>
    <font>
      <b/>
      <sz val="10"/>
      <name val="Times New Roman"/>
      <family val="2"/>
    </font>
    <font>
      <b/>
      <sz val="9"/>
      <name val="Times New Roman"/>
      <family val="2"/>
    </font>
    <font>
      <b/>
      <sz val="8"/>
      <name val="Times New Roman"/>
      <family val="2"/>
    </font>
    <font>
      <i/>
      <sz val="8"/>
      <name val="Times New Roman"/>
      <family val="2"/>
    </font>
    <font>
      <b/>
      <i/>
      <sz val="8"/>
      <name val="Times New Roman"/>
      <family val="2"/>
    </font>
  </fonts>
  <fills count="8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CFCFCF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2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right"/>
    </xf>
    <xf numFmtId="0" fontId="4" fillId="5" borderId="4" xfId="0" applyFont="1" applyFill="1" applyBorder="1" applyAlignment="1">
      <alignment horizontal="left" wrapText="1"/>
    </xf>
    <xf numFmtId="0" fontId="4" fillId="5" borderId="5" xfId="0" applyFont="1" applyFill="1" applyBorder="1" applyAlignment="1">
      <alignment horizontal="left" wrapText="1"/>
    </xf>
    <xf numFmtId="0" fontId="4" fillId="5" borderId="3" xfId="0" applyFont="1" applyFill="1" applyBorder="1" applyAlignment="1">
      <alignment horizontal="left" wrapText="1"/>
    </xf>
    <xf numFmtId="0" fontId="4" fillId="5" borderId="3" xfId="0" applyFont="1" applyFill="1" applyBorder="1" applyAlignment="1">
      <alignment horizontal="right"/>
    </xf>
    <xf numFmtId="0" fontId="4" fillId="5" borderId="3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6" borderId="3" xfId="0" applyNumberFormat="1" applyFont="1" applyFill="1" applyBorder="1" applyAlignment="1">
      <alignment horizontal="right"/>
    </xf>
    <xf numFmtId="0" fontId="5" fillId="6" borderId="3" xfId="0" applyFont="1" applyFill="1" applyBorder="1" applyAlignment="1">
      <alignment horizontal="left" wrapText="1"/>
    </xf>
    <xf numFmtId="0" fontId="5" fillId="6" borderId="3" xfId="0" applyFont="1" applyFill="1" applyBorder="1" applyAlignment="1">
      <alignment horizontal="center"/>
    </xf>
    <xf numFmtId="164" fontId="5" fillId="6" borderId="3" xfId="0" applyNumberFormat="1" applyFont="1" applyFill="1" applyBorder="1" applyAlignment="1">
      <alignment horizontal="right"/>
    </xf>
    <xf numFmtId="0" fontId="5" fillId="6" borderId="3" xfId="0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/>
    </xf>
    <xf numFmtId="164" fontId="6" fillId="0" borderId="3" xfId="0" applyNumberFormat="1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center"/>
    </xf>
    <xf numFmtId="164" fontId="1" fillId="0" borderId="3" xfId="0" applyNumberFormat="1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1" fontId="1" fillId="0" borderId="3" xfId="0" applyNumberFormat="1" applyFont="1" applyBorder="1" applyAlignment="1">
      <alignment horizontal="right"/>
    </xf>
    <xf numFmtId="2" fontId="1" fillId="0" borderId="3" xfId="0" applyNumberFormat="1" applyFont="1" applyBorder="1" applyAlignment="1">
      <alignment horizontal="right"/>
    </xf>
    <xf numFmtId="165" fontId="1" fillId="0" borderId="3" xfId="0" applyNumberFormat="1" applyFont="1" applyBorder="1" applyAlignment="1">
      <alignment horizontal="right"/>
    </xf>
    <xf numFmtId="166" fontId="1" fillId="0" borderId="3" xfId="0" applyNumberFormat="1" applyFont="1" applyBorder="1" applyAlignment="1">
      <alignment horizontal="right"/>
    </xf>
    <xf numFmtId="0" fontId="4" fillId="6" borderId="4" xfId="0" applyFont="1" applyFill="1" applyBorder="1" applyAlignment="1">
      <alignment horizontal="left"/>
    </xf>
    <xf numFmtId="0" fontId="4" fillId="6" borderId="6" xfId="0" applyFont="1" applyFill="1" applyBorder="1" applyAlignment="1">
      <alignment horizontal="left"/>
    </xf>
    <xf numFmtId="0" fontId="4" fillId="6" borderId="3" xfId="0" applyFont="1" applyFill="1" applyBorder="1" applyAlignment="1">
      <alignment horizontal="left"/>
    </xf>
    <xf numFmtId="0" fontId="4" fillId="6" borderId="3" xfId="0" applyFont="1" applyFill="1" applyBorder="1" applyAlignment="1">
      <alignment horizontal="righ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right"/>
    </xf>
    <xf numFmtId="0" fontId="7" fillId="0" borderId="4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3" xfId="0" applyFont="1" applyBorder="1" applyAlignment="1">
      <alignment horizontal="right"/>
    </xf>
    <xf numFmtId="0" fontId="7" fillId="0" borderId="3" xfId="0" applyFont="1" applyBorder="1" applyAlignment="1">
      <alignment horizontal="right"/>
    </xf>
    <xf numFmtId="0" fontId="1" fillId="7" borderId="0" xfId="0" applyFont="1" applyFill="1" applyAlignment="1">
      <alignment horizontal="left" wrapText="1"/>
    </xf>
    <xf numFmtId="4" fontId="6" fillId="0" borderId="3" xfId="0" applyNumberFormat="1" applyFont="1" applyBorder="1" applyAlignment="1">
      <alignment horizontal="right"/>
    </xf>
    <xf numFmtId="2" fontId="6" fillId="0" borderId="3" xfId="0" applyNumberFormat="1" applyFont="1" applyBorder="1" applyAlignment="1">
      <alignment horizontal="right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6" borderId="3" xfId="0" applyFont="1" applyFill="1" applyBorder="1" applyAlignment="1" applyProtection="1">
      <alignment horizontal="right"/>
      <protection locked="0"/>
    </xf>
    <xf numFmtId="4" fontId="6" fillId="7" borderId="3" xfId="0" applyNumberFormat="1" applyFont="1" applyFill="1" applyBorder="1" applyAlignment="1" applyProtection="1">
      <alignment horizontal="right"/>
      <protection locked="0"/>
    </xf>
    <xf numFmtId="0" fontId="6" fillId="7" borderId="3" xfId="0" applyFont="1" applyFill="1" applyBorder="1" applyAlignment="1" applyProtection="1">
      <alignment horizontal="right"/>
      <protection locked="0"/>
    </xf>
    <xf numFmtId="0" fontId="1" fillId="7" borderId="3" xfId="0" applyFont="1" applyFill="1" applyBorder="1" applyAlignment="1" applyProtection="1">
      <alignment horizontal="right"/>
      <protection locked="0"/>
    </xf>
    <xf numFmtId="2" fontId="6" fillId="7" borderId="3" xfId="0" applyNumberFormat="1" applyFont="1" applyFill="1" applyBorder="1" applyAlignment="1" applyProtection="1">
      <alignment horizontal="right"/>
      <protection locked="0"/>
    </xf>
    <xf numFmtId="0" fontId="4" fillId="4" borderId="3" xfId="0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 wrapText="1"/>
      <protection locked="0"/>
    </xf>
    <xf numFmtId="0" fontId="4" fillId="6" borderId="3" xfId="0" applyFont="1" applyFill="1" applyBorder="1" applyAlignment="1" applyProtection="1">
      <alignment horizontal="left"/>
      <protection locked="0"/>
    </xf>
    <xf numFmtId="0" fontId="1" fillId="0" borderId="3" xfId="0" applyFont="1" applyBorder="1" applyAlignment="1" applyProtection="1">
      <alignment horizontal="left"/>
      <protection locked="0"/>
    </xf>
    <xf numFmtId="0" fontId="7" fillId="0" borderId="3" xfId="0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3" xfId="0" applyFont="1" applyFill="1" applyBorder="1" applyAlignment="1" applyProtection="1">
      <alignment horizontal="center"/>
      <protection locked="0"/>
    </xf>
    <xf numFmtId="0" fontId="4" fillId="5" borderId="3" xfId="0" applyFont="1" applyFill="1" applyBorder="1" applyAlignment="1" applyProtection="1">
      <alignment horizontal="right"/>
      <protection locked="0"/>
    </xf>
    <xf numFmtId="0" fontId="5" fillId="7" borderId="3" xfId="0" applyFont="1" applyFill="1" applyBorder="1" applyAlignment="1" applyProtection="1">
      <alignment horizontal="right" wrapText="1"/>
      <protection locked="0"/>
    </xf>
    <xf numFmtId="0" fontId="6" fillId="0" borderId="3" xfId="0" applyFont="1" applyBorder="1" applyAlignment="1" applyProtection="1">
      <alignment horizontal="right"/>
      <protection locked="0"/>
    </xf>
    <xf numFmtId="0" fontId="1" fillId="7" borderId="3" xfId="0" applyFont="1" applyFill="1" applyBorder="1" applyAlignment="1" applyProtection="1">
      <alignment horizontal="right" wrapText="1"/>
      <protection locked="0"/>
    </xf>
    <xf numFmtId="0" fontId="4" fillId="6" borderId="3" xfId="0" applyFont="1" applyFill="1" applyBorder="1" applyAlignment="1" applyProtection="1">
      <alignment horizontal="right"/>
      <protection locked="0"/>
    </xf>
    <xf numFmtId="0" fontId="1" fillId="0" borderId="3" xfId="0" applyFont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190"/>
  <sheetViews>
    <sheetView tabSelected="1" topLeftCell="A4" workbookViewId="0">
      <pane ySplit="9" topLeftCell="A13" activePane="bottomLeft" state="frozen"/>
      <selection activeCell="A4" sqref="A4"/>
      <selection pane="bottomLeft" activeCell="G21" sqref="G21 J21"/>
    </sheetView>
  </sheetViews>
  <sheetFormatPr defaultColWidth="10.5" defaultRowHeight="11.45" customHeight="1" outlineLevelRow="1" x14ac:dyDescent="0.2"/>
  <cols>
    <col min="1" max="1" width="1.6640625" style="1" customWidth="1"/>
    <col min="2" max="2" width="8.33203125" style="1" customWidth="1"/>
    <col min="3" max="3" width="42.5" style="1" customWidth="1"/>
    <col min="4" max="4" width="7.1640625" style="1" customWidth="1"/>
    <col min="5" max="5" width="2.1640625" style="1" customWidth="1"/>
    <col min="6" max="6" width="12.5" style="1" customWidth="1"/>
    <col min="7" max="7" width="9.33203125" style="1" customWidth="1"/>
    <col min="8" max="8" width="8" style="1" customWidth="1"/>
    <col min="9" max="9" width="12.1640625" style="1" customWidth="1"/>
    <col min="10" max="10" width="15" style="1" customWidth="1"/>
    <col min="11" max="11" width="11.33203125" style="1" customWidth="1"/>
    <col min="12" max="12" width="12.83203125" style="1" customWidth="1"/>
    <col min="13" max="14" width="14.1640625" style="1" customWidth="1"/>
    <col min="15" max="15" width="16" style="1" customWidth="1"/>
    <col min="16" max="17" width="36.1640625" style="67" customWidth="1"/>
    <col min="18" max="20" width="0" hidden="1" customWidth="1"/>
  </cols>
  <sheetData>
    <row r="1" spans="2:20" s="1" customFormat="1" ht="11.1" hidden="1" customHeight="1" x14ac:dyDescent="0.2">
      <c r="P1" s="67"/>
      <c r="Q1" s="67"/>
    </row>
    <row r="2" spans="2:20" s="1" customFormat="1" ht="11.1" hidden="1" customHeight="1" x14ac:dyDescent="0.2">
      <c r="P2" s="67"/>
      <c r="Q2" s="67"/>
    </row>
    <row r="3" spans="2:20" s="1" customFormat="1" ht="11.1" hidden="1" customHeight="1" x14ac:dyDescent="0.2">
      <c r="P3" s="67"/>
      <c r="Q3" s="67"/>
    </row>
    <row r="4" spans="2:20" s="2" customFormat="1" ht="12.95" customHeight="1" x14ac:dyDescent="0.2">
      <c r="B4" s="53" t="s">
        <v>0</v>
      </c>
      <c r="C4" s="53"/>
      <c r="D4" s="53"/>
      <c r="E4" s="53"/>
      <c r="P4" s="68"/>
      <c r="Q4" s="68"/>
    </row>
    <row r="5" spans="2:20" s="2" customFormat="1" ht="5.0999999999999996" customHeight="1" x14ac:dyDescent="0.2">
      <c r="P5" s="68"/>
      <c r="Q5" s="68"/>
    </row>
    <row r="6" spans="2:20" s="2" customFormat="1" ht="12.95" customHeight="1" x14ac:dyDescent="0.2">
      <c r="B6" s="54" t="s">
        <v>1</v>
      </c>
      <c r="C6" s="54"/>
      <c r="D6" s="54"/>
      <c r="E6" s="54"/>
      <c r="P6" s="68"/>
      <c r="Q6" s="68"/>
    </row>
    <row r="7" spans="2:20" s="2" customFormat="1" ht="5.0999999999999996" customHeight="1" x14ac:dyDescent="0.2">
      <c r="P7" s="68"/>
      <c r="Q7" s="68"/>
    </row>
    <row r="8" spans="2:20" s="2" customFormat="1" ht="12.95" customHeight="1" x14ac:dyDescent="0.2">
      <c r="B8" s="54" t="s">
        <v>2</v>
      </c>
      <c r="C8" s="54"/>
      <c r="D8" s="54"/>
      <c r="E8" s="54"/>
      <c r="P8" s="68"/>
      <c r="Q8" s="68"/>
    </row>
    <row r="9" spans="2:20" s="1" customFormat="1" ht="11.1" customHeight="1" x14ac:dyDescent="0.2">
      <c r="P9" s="67"/>
      <c r="Q9" s="67"/>
    </row>
    <row r="10" spans="2:20" s="3" customFormat="1" ht="30" customHeight="1" x14ac:dyDescent="0.2">
      <c r="B10" s="55" t="s">
        <v>3</v>
      </c>
      <c r="C10" s="50" t="s">
        <v>4</v>
      </c>
      <c r="D10" s="55" t="s">
        <v>5</v>
      </c>
      <c r="E10" s="55" t="s">
        <v>6</v>
      </c>
      <c r="F10" s="4" t="s">
        <v>7</v>
      </c>
      <c r="G10" s="50" t="s">
        <v>8</v>
      </c>
      <c r="H10" s="50" t="s">
        <v>9</v>
      </c>
      <c r="I10" s="50" t="s">
        <v>10</v>
      </c>
      <c r="J10" s="52" t="s">
        <v>11</v>
      </c>
      <c r="K10" s="52"/>
      <c r="L10" s="52"/>
      <c r="M10" s="52" t="s">
        <v>12</v>
      </c>
      <c r="N10" s="52"/>
      <c r="O10" s="50" t="s">
        <v>13</v>
      </c>
      <c r="P10" s="69" t="s">
        <v>14</v>
      </c>
      <c r="Q10" s="69" t="s">
        <v>173</v>
      </c>
    </row>
    <row r="11" spans="2:20" s="3" customFormat="1" ht="36.950000000000003" customHeight="1" x14ac:dyDescent="0.2">
      <c r="B11" s="56"/>
      <c r="C11" s="51"/>
      <c r="D11" s="56"/>
      <c r="E11" s="56"/>
      <c r="F11" s="4" t="s">
        <v>15</v>
      </c>
      <c r="G11" s="51"/>
      <c r="H11" s="51"/>
      <c r="I11" s="51"/>
      <c r="J11" s="4" t="s">
        <v>16</v>
      </c>
      <c r="K11" s="4" t="s">
        <v>17</v>
      </c>
      <c r="L11" s="4" t="s">
        <v>18</v>
      </c>
      <c r="M11" s="4" t="s">
        <v>16</v>
      </c>
      <c r="N11" s="4" t="s">
        <v>17</v>
      </c>
      <c r="O11" s="51"/>
      <c r="P11" s="70"/>
      <c r="Q11" s="70"/>
    </row>
    <row r="12" spans="2:20" s="1" customFormat="1" ht="11.1" customHeight="1" x14ac:dyDescent="0.2">
      <c r="B12" s="5" t="s">
        <v>19</v>
      </c>
      <c r="C12" s="5" t="s">
        <v>20</v>
      </c>
      <c r="D12" s="5" t="s">
        <v>21</v>
      </c>
      <c r="E12" s="5" t="s">
        <v>22</v>
      </c>
      <c r="F12" s="5" t="s">
        <v>23</v>
      </c>
      <c r="G12" s="5" t="s">
        <v>24</v>
      </c>
      <c r="H12" s="5" t="s">
        <v>25</v>
      </c>
      <c r="I12" s="5" t="s">
        <v>26</v>
      </c>
      <c r="J12" s="5" t="s">
        <v>27</v>
      </c>
      <c r="K12" s="5" t="s">
        <v>28</v>
      </c>
      <c r="L12" s="5" t="s">
        <v>29</v>
      </c>
      <c r="M12" s="5" t="s">
        <v>30</v>
      </c>
      <c r="N12" s="5" t="s">
        <v>31</v>
      </c>
      <c r="O12" s="5" t="s">
        <v>32</v>
      </c>
      <c r="P12" s="71" t="s">
        <v>33</v>
      </c>
      <c r="Q12" s="71"/>
    </row>
    <row r="13" spans="2:20" s="1" customFormat="1" ht="12" customHeight="1" x14ac:dyDescent="0.2">
      <c r="B13" s="6"/>
      <c r="C13" s="7" t="s">
        <v>34</v>
      </c>
      <c r="D13" s="8"/>
      <c r="E13" s="8"/>
      <c r="F13" s="9"/>
      <c r="G13" s="9"/>
      <c r="H13" s="9"/>
      <c r="I13" s="9"/>
      <c r="J13" s="9"/>
      <c r="K13" s="9"/>
      <c r="L13" s="9"/>
      <c r="M13" s="9">
        <f>$M$14</f>
        <v>678882.71100000001</v>
      </c>
      <c r="N13" s="9">
        <f>$N$14</f>
        <v>0</v>
      </c>
      <c r="O13" s="9">
        <f>$O$14</f>
        <v>678882.71100000001</v>
      </c>
      <c r="P13" s="62"/>
      <c r="Q13" s="62"/>
    </row>
    <row r="14" spans="2:20" s="3" customFormat="1" ht="12" customHeight="1" outlineLevel="1" x14ac:dyDescent="0.2">
      <c r="B14" s="10"/>
      <c r="C14" s="11" t="s">
        <v>35</v>
      </c>
      <c r="D14" s="12"/>
      <c r="E14" s="12"/>
      <c r="F14" s="11"/>
      <c r="G14" s="11"/>
      <c r="H14" s="11"/>
      <c r="I14" s="11"/>
      <c r="J14" s="11"/>
      <c r="K14" s="11"/>
      <c r="L14" s="11"/>
      <c r="M14" s="13">
        <f>$M$15+$M$20+$M$24+$M$27+$M$31+$M$38+$M$41+$M$44+$M$60+$M$65+$M$81+$M$93+$M$98+$M$117+$M$120</f>
        <v>678882.71100000001</v>
      </c>
      <c r="N14" s="13">
        <f>$N$15+$N$20+$N$24+$N$27+$N$31+$N$38+$N$41+$N$44+$N$60+$N$65+$N$81+$N$93+$N$98+$N$117+$N$120</f>
        <v>0</v>
      </c>
      <c r="O14" s="14">
        <f>$O$15+$O$20+$O$24+$O$27+$O$31+$O$38+$O$41+$O$44+$O$60+$O$65+$O$81+$O$93+$O$98+$O$117+$O$120</f>
        <v>678882.71100000001</v>
      </c>
      <c r="P14" s="72"/>
      <c r="Q14" s="72"/>
      <c r="S14" s="3" t="s">
        <v>174</v>
      </c>
    </row>
    <row r="15" spans="2:20" s="15" customFormat="1" ht="11.1" customHeight="1" outlineLevel="1" x14ac:dyDescent="0.15">
      <c r="B15" s="16">
        <v>1</v>
      </c>
      <c r="C15" s="17" t="s">
        <v>36</v>
      </c>
      <c r="D15" s="18" t="s">
        <v>37</v>
      </c>
      <c r="E15" s="18"/>
      <c r="F15" s="19">
        <v>0.36299999999999999</v>
      </c>
      <c r="G15" s="19">
        <v>0.36299999999999999</v>
      </c>
      <c r="H15" s="20"/>
      <c r="I15" s="19">
        <v>0.36299999999999999</v>
      </c>
      <c r="J15" s="57"/>
      <c r="K15" s="57"/>
      <c r="L15" s="20">
        <f>$O$15/$I$15</f>
        <v>15920</v>
      </c>
      <c r="M15" s="20">
        <f>$M$16+$M$17+$M$18+$M$19</f>
        <v>5778.96</v>
      </c>
      <c r="N15" s="20">
        <f>$N$16+$N$17+$N$18+$N$19</f>
        <v>0</v>
      </c>
      <c r="O15" s="20">
        <f>$O$16+$O$17+$O$18+$O$19</f>
        <v>5778.96</v>
      </c>
      <c r="P15" s="73"/>
      <c r="Q15" s="73"/>
    </row>
    <row r="16" spans="2:20" s="21" customFormat="1" ht="11.1" customHeight="1" outlineLevel="1" x14ac:dyDescent="0.2">
      <c r="B16" s="22"/>
      <c r="C16" s="23" t="s">
        <v>16</v>
      </c>
      <c r="D16" s="24" t="s">
        <v>37</v>
      </c>
      <c r="E16" s="24"/>
      <c r="F16" s="25">
        <v>0.36299999999999999</v>
      </c>
      <c r="G16" s="25">
        <f>$F$16</f>
        <v>0.36299999999999999</v>
      </c>
      <c r="H16" s="25">
        <v>1</v>
      </c>
      <c r="I16" s="26">
        <f>ROUND($G$16*$H$16,3)</f>
        <v>0.36299999999999999</v>
      </c>
      <c r="J16" s="58">
        <v>15920</v>
      </c>
      <c r="K16" s="59"/>
      <c r="L16" s="48">
        <f>$K$16+$J$16</f>
        <v>15920</v>
      </c>
      <c r="M16" s="26">
        <f>$G$16*$J$16</f>
        <v>5778.96</v>
      </c>
      <c r="N16" s="26">
        <f>$I$16*$K$16</f>
        <v>0</v>
      </c>
      <c r="O16" s="26">
        <f>$N$16+$M$16</f>
        <v>5778.96</v>
      </c>
      <c r="P16" s="74"/>
      <c r="Q16" s="74"/>
      <c r="R16" s="21">
        <f>G16*J16</f>
        <v>5778.96</v>
      </c>
      <c r="S16" s="21">
        <f>I16*K16</f>
        <v>0</v>
      </c>
      <c r="T16" s="21">
        <f>R16+S16</f>
        <v>5778.96</v>
      </c>
    </row>
    <row r="17" spans="2:20" s="1" customFormat="1" ht="11.1" customHeight="1" outlineLevel="1" x14ac:dyDescent="0.2">
      <c r="B17" s="27"/>
      <c r="C17" s="28" t="s">
        <v>38</v>
      </c>
      <c r="D17" s="29" t="s">
        <v>39</v>
      </c>
      <c r="E17" s="29"/>
      <c r="F17" s="30">
        <v>88</v>
      </c>
      <c r="G17" s="30">
        <f>$F$17</f>
        <v>88</v>
      </c>
      <c r="H17" s="32">
        <v>1</v>
      </c>
      <c r="I17" s="31">
        <f>ROUND($G$17*$H$17,3)</f>
        <v>88</v>
      </c>
      <c r="J17" s="60"/>
      <c r="K17" s="60"/>
      <c r="L17" s="31">
        <f>$K$17+$J$17</f>
        <v>0</v>
      </c>
      <c r="M17" s="31">
        <f>$G$17*$J$17</f>
        <v>0</v>
      </c>
      <c r="N17" s="31">
        <f>$I$17*$K$17</f>
        <v>0</v>
      </c>
      <c r="O17" s="31">
        <f>$N$17+$M$17</f>
        <v>0</v>
      </c>
      <c r="P17" s="75" t="s">
        <v>40</v>
      </c>
      <c r="Q17" s="75"/>
      <c r="R17" s="21">
        <f t="shared" ref="R17:R80" si="0">G17*J17</f>
        <v>0</v>
      </c>
      <c r="S17" s="21">
        <f t="shared" ref="S17:S80" si="1">I17*K17</f>
        <v>0</v>
      </c>
      <c r="T17" s="21">
        <f t="shared" ref="T17:T80" si="2">R17+S17</f>
        <v>0</v>
      </c>
    </row>
    <row r="18" spans="2:20" s="1" customFormat="1" ht="11.1" customHeight="1" outlineLevel="1" x14ac:dyDescent="0.2">
      <c r="B18" s="27"/>
      <c r="C18" s="28" t="s">
        <v>41</v>
      </c>
      <c r="D18" s="29" t="s">
        <v>42</v>
      </c>
      <c r="E18" s="29"/>
      <c r="F18" s="30">
        <v>9.68</v>
      </c>
      <c r="G18" s="30">
        <f>$F$18</f>
        <v>9.68</v>
      </c>
      <c r="H18" s="33">
        <v>1.05</v>
      </c>
      <c r="I18" s="31">
        <f>ROUND($G$18*$H$18,3)</f>
        <v>10.164</v>
      </c>
      <c r="J18" s="60"/>
      <c r="K18" s="60"/>
      <c r="L18" s="31">
        <f>$K$18+$J$18</f>
        <v>0</v>
      </c>
      <c r="M18" s="31">
        <f>$G$18*$J$18</f>
        <v>0</v>
      </c>
      <c r="N18" s="31">
        <f>$I$18*$K$18</f>
        <v>0</v>
      </c>
      <c r="O18" s="31">
        <f>$N$18+$M$18</f>
        <v>0</v>
      </c>
      <c r="P18" s="75"/>
      <c r="Q18" s="75"/>
      <c r="R18" s="21">
        <f t="shared" si="0"/>
        <v>0</v>
      </c>
      <c r="S18" s="21">
        <f t="shared" si="1"/>
        <v>0</v>
      </c>
      <c r="T18" s="21">
        <f t="shared" si="2"/>
        <v>0</v>
      </c>
    </row>
    <row r="19" spans="2:20" s="1" customFormat="1" ht="11.1" customHeight="1" outlineLevel="1" x14ac:dyDescent="0.2">
      <c r="B19" s="27"/>
      <c r="C19" s="28" t="s">
        <v>43</v>
      </c>
      <c r="D19" s="29" t="s">
        <v>37</v>
      </c>
      <c r="E19" s="29"/>
      <c r="F19" s="30">
        <v>0.36299999999999999</v>
      </c>
      <c r="G19" s="30">
        <f>$F$19</f>
        <v>0.36299999999999999</v>
      </c>
      <c r="H19" s="33">
        <v>1.1100000000000001</v>
      </c>
      <c r="I19" s="31">
        <f>ROUND($G$19*$H$19,3)</f>
        <v>0.40300000000000002</v>
      </c>
      <c r="J19" s="60"/>
      <c r="K19" s="60"/>
      <c r="L19" s="31">
        <f>$K$19+$J$19</f>
        <v>0</v>
      </c>
      <c r="M19" s="31">
        <f>$G$19*$J$19</f>
        <v>0</v>
      </c>
      <c r="N19" s="31">
        <f>$I$19*$K$19</f>
        <v>0</v>
      </c>
      <c r="O19" s="31">
        <f>$N$19+$M$19</f>
        <v>0</v>
      </c>
      <c r="P19" s="75"/>
      <c r="Q19" s="75"/>
      <c r="R19" s="21">
        <f t="shared" si="0"/>
        <v>0</v>
      </c>
      <c r="S19" s="21">
        <f t="shared" si="1"/>
        <v>0</v>
      </c>
      <c r="T19" s="21">
        <f t="shared" si="2"/>
        <v>0</v>
      </c>
    </row>
    <row r="20" spans="2:20" s="15" customFormat="1" ht="11.1" customHeight="1" outlineLevel="1" x14ac:dyDescent="0.2">
      <c r="B20" s="16">
        <v>2</v>
      </c>
      <c r="C20" s="17" t="s">
        <v>44</v>
      </c>
      <c r="D20" s="18" t="s">
        <v>42</v>
      </c>
      <c r="E20" s="18"/>
      <c r="F20" s="19">
        <v>167.17699999999999</v>
      </c>
      <c r="G20" s="19">
        <v>167.17699999999999</v>
      </c>
      <c r="H20" s="20"/>
      <c r="I20" s="19">
        <v>167.17699999999999</v>
      </c>
      <c r="J20" s="57"/>
      <c r="K20" s="57"/>
      <c r="L20" s="20">
        <f>$O$20/$I$20</f>
        <v>460</v>
      </c>
      <c r="M20" s="20">
        <f>$M$21+$M$22+$M$23</f>
        <v>76901.42</v>
      </c>
      <c r="N20" s="20">
        <f>$N$21+$N$22+$N$23</f>
        <v>0</v>
      </c>
      <c r="O20" s="20">
        <f>$O$21+$O$22+$O$23</f>
        <v>76901.42</v>
      </c>
      <c r="P20" s="73"/>
      <c r="Q20" s="73"/>
      <c r="R20" s="21">
        <f t="shared" si="0"/>
        <v>0</v>
      </c>
      <c r="S20" s="21">
        <f t="shared" si="1"/>
        <v>0</v>
      </c>
      <c r="T20" s="21">
        <f t="shared" si="2"/>
        <v>0</v>
      </c>
    </row>
    <row r="21" spans="2:20" s="21" customFormat="1" ht="11.1" customHeight="1" outlineLevel="1" x14ac:dyDescent="0.2">
      <c r="B21" s="22"/>
      <c r="C21" s="23" t="s">
        <v>16</v>
      </c>
      <c r="D21" s="24" t="s">
        <v>42</v>
      </c>
      <c r="E21" s="24"/>
      <c r="F21" s="25">
        <v>167.17699999999999</v>
      </c>
      <c r="G21" s="25">
        <f>$F$21</f>
        <v>167.17699999999999</v>
      </c>
      <c r="H21" s="25">
        <v>1</v>
      </c>
      <c r="I21" s="26">
        <f>ROUND($G$21*$H$21,3)</f>
        <v>167.17699999999999</v>
      </c>
      <c r="J21" s="61">
        <v>460</v>
      </c>
      <c r="K21" s="59"/>
      <c r="L21" s="49">
        <f>$K$21+$J$21</f>
        <v>460</v>
      </c>
      <c r="M21" s="26">
        <f>$G$21*$J$21</f>
        <v>76901.42</v>
      </c>
      <c r="N21" s="26">
        <f>$I$21*$K$21</f>
        <v>0</v>
      </c>
      <c r="O21" s="26">
        <f>$N$21+$M$21</f>
        <v>76901.42</v>
      </c>
      <c r="P21" s="74"/>
      <c r="Q21" s="74"/>
      <c r="R21" s="21">
        <f t="shared" si="0"/>
        <v>76901.42</v>
      </c>
      <c r="S21" s="21">
        <f t="shared" si="1"/>
        <v>0</v>
      </c>
      <c r="T21" s="21">
        <f t="shared" si="2"/>
        <v>76901.42</v>
      </c>
    </row>
    <row r="22" spans="2:20" s="1" customFormat="1" ht="21.95" customHeight="1" outlineLevel="1" x14ac:dyDescent="0.2">
      <c r="B22" s="27"/>
      <c r="C22" s="28" t="s">
        <v>45</v>
      </c>
      <c r="D22" s="29" t="s">
        <v>42</v>
      </c>
      <c r="E22" s="29"/>
      <c r="F22" s="30">
        <v>167.17699999999999</v>
      </c>
      <c r="G22" s="30">
        <f>$F$22</f>
        <v>167.17699999999999</v>
      </c>
      <c r="H22" s="34">
        <v>1.1000000000000001</v>
      </c>
      <c r="I22" s="31">
        <f>ROUND($G$22*$H$22,3)</f>
        <v>183.89500000000001</v>
      </c>
      <c r="J22" s="60"/>
      <c r="K22" s="60"/>
      <c r="L22" s="31">
        <f>$K$22+$J$22</f>
        <v>0</v>
      </c>
      <c r="M22" s="31">
        <f>$G$22*$J$22</f>
        <v>0</v>
      </c>
      <c r="N22" s="31">
        <f>$I$22*$K$22</f>
        <v>0</v>
      </c>
      <c r="O22" s="31">
        <f>$N$22+$M$22</f>
        <v>0</v>
      </c>
      <c r="P22" s="75"/>
      <c r="Q22" s="75"/>
      <c r="R22" s="21">
        <f t="shared" si="0"/>
        <v>0</v>
      </c>
      <c r="S22" s="21">
        <f t="shared" si="1"/>
        <v>0</v>
      </c>
      <c r="T22" s="21">
        <f t="shared" si="2"/>
        <v>0</v>
      </c>
    </row>
    <row r="23" spans="2:20" s="1" customFormat="1" ht="11.1" customHeight="1" outlineLevel="1" x14ac:dyDescent="0.2">
      <c r="B23" s="27"/>
      <c r="C23" s="28" t="s">
        <v>46</v>
      </c>
      <c r="D23" s="29" t="s">
        <v>47</v>
      </c>
      <c r="E23" s="29"/>
      <c r="F23" s="30">
        <v>167.17699999999999</v>
      </c>
      <c r="G23" s="30">
        <f>$F$23</f>
        <v>167.17699999999999</v>
      </c>
      <c r="H23" s="33">
        <v>1.05</v>
      </c>
      <c r="I23" s="31">
        <f>ROUND($G$23*$H$23,3)</f>
        <v>175.536</v>
      </c>
      <c r="J23" s="60"/>
      <c r="K23" s="60"/>
      <c r="L23" s="31">
        <f>$K$23+$J$23</f>
        <v>0</v>
      </c>
      <c r="M23" s="31">
        <f>$G$23*$J$23</f>
        <v>0</v>
      </c>
      <c r="N23" s="31">
        <f>$I$23*$K$23</f>
        <v>0</v>
      </c>
      <c r="O23" s="31">
        <f>$N$23+$M$23</f>
        <v>0</v>
      </c>
      <c r="P23" s="75"/>
      <c r="Q23" s="75"/>
      <c r="R23" s="21">
        <f t="shared" si="0"/>
        <v>0</v>
      </c>
      <c r="S23" s="21">
        <f t="shared" si="1"/>
        <v>0</v>
      </c>
      <c r="T23" s="21">
        <f t="shared" si="2"/>
        <v>0</v>
      </c>
    </row>
    <row r="24" spans="2:20" s="15" customFormat="1" ht="11.1" customHeight="1" outlineLevel="1" x14ac:dyDescent="0.2">
      <c r="B24" s="16">
        <v>3</v>
      </c>
      <c r="C24" s="17" t="s">
        <v>48</v>
      </c>
      <c r="D24" s="18" t="s">
        <v>42</v>
      </c>
      <c r="E24" s="18"/>
      <c r="F24" s="19">
        <v>176.75</v>
      </c>
      <c r="G24" s="19">
        <v>176.75</v>
      </c>
      <c r="H24" s="20"/>
      <c r="I24" s="19">
        <v>176.75</v>
      </c>
      <c r="J24" s="57"/>
      <c r="K24" s="57"/>
      <c r="L24" s="20">
        <f>$O$24/$I$24</f>
        <v>110</v>
      </c>
      <c r="M24" s="20">
        <f>$M$25+$M$26</f>
        <v>19442.5</v>
      </c>
      <c r="N24" s="20">
        <f>$N$25+$N$26</f>
        <v>0</v>
      </c>
      <c r="O24" s="20">
        <f>$O$25+$O$26</f>
        <v>19442.5</v>
      </c>
      <c r="P24" s="73" t="s">
        <v>49</v>
      </c>
      <c r="Q24" s="73"/>
      <c r="R24" s="21">
        <f t="shared" si="0"/>
        <v>0</v>
      </c>
      <c r="S24" s="21">
        <f t="shared" si="1"/>
        <v>0</v>
      </c>
      <c r="T24" s="21">
        <f t="shared" si="2"/>
        <v>0</v>
      </c>
    </row>
    <row r="25" spans="2:20" s="21" customFormat="1" ht="11.1" customHeight="1" outlineLevel="1" x14ac:dyDescent="0.2">
      <c r="B25" s="22"/>
      <c r="C25" s="23" t="s">
        <v>16</v>
      </c>
      <c r="D25" s="24" t="s">
        <v>42</v>
      </c>
      <c r="E25" s="24"/>
      <c r="F25" s="25">
        <v>176.75</v>
      </c>
      <c r="G25" s="25">
        <f>$F$25</f>
        <v>176.75</v>
      </c>
      <c r="H25" s="25">
        <v>1</v>
      </c>
      <c r="I25" s="26">
        <f>ROUND($G$25*$H$25,3)</f>
        <v>176.75</v>
      </c>
      <c r="J25" s="61">
        <v>110</v>
      </c>
      <c r="K25" s="59"/>
      <c r="L25" s="49">
        <f>$K$25+$J$25</f>
        <v>110</v>
      </c>
      <c r="M25" s="26">
        <f>$G$25*$J$25</f>
        <v>19442.5</v>
      </c>
      <c r="N25" s="26">
        <f>$I$25*$K$25</f>
        <v>0</v>
      </c>
      <c r="O25" s="26">
        <f>$N$25+$M$25</f>
        <v>19442.5</v>
      </c>
      <c r="P25" s="74"/>
      <c r="Q25" s="74"/>
      <c r="R25" s="21">
        <f t="shared" si="0"/>
        <v>19442.5</v>
      </c>
      <c r="S25" s="21">
        <f t="shared" si="1"/>
        <v>0</v>
      </c>
      <c r="T25" s="21">
        <f t="shared" si="2"/>
        <v>19442.5</v>
      </c>
    </row>
    <row r="26" spans="2:20" s="1" customFormat="1" ht="11.1" customHeight="1" outlineLevel="1" x14ac:dyDescent="0.2">
      <c r="B26" s="27"/>
      <c r="C26" s="28" t="s">
        <v>50</v>
      </c>
      <c r="D26" s="29" t="s">
        <v>42</v>
      </c>
      <c r="E26" s="29"/>
      <c r="F26" s="30">
        <v>176.75</v>
      </c>
      <c r="G26" s="30">
        <f>$F$26</f>
        <v>176.75</v>
      </c>
      <c r="H26" s="34">
        <v>1.1000000000000001</v>
      </c>
      <c r="I26" s="31">
        <f>ROUND($G$26*$H$26,3)</f>
        <v>194.42500000000001</v>
      </c>
      <c r="J26" s="60"/>
      <c r="K26" s="60"/>
      <c r="L26" s="31">
        <f>$K$26+$J$26</f>
        <v>0</v>
      </c>
      <c r="M26" s="31">
        <f>$G$26*$J$26</f>
        <v>0</v>
      </c>
      <c r="N26" s="31">
        <f>$I$26*$K$26</f>
        <v>0</v>
      </c>
      <c r="O26" s="31">
        <f>$N$26+$M$26</f>
        <v>0</v>
      </c>
      <c r="P26" s="75"/>
      <c r="Q26" s="75"/>
      <c r="R26" s="21">
        <f t="shared" si="0"/>
        <v>0</v>
      </c>
      <c r="S26" s="21">
        <f t="shared" si="1"/>
        <v>0</v>
      </c>
      <c r="T26" s="21">
        <f t="shared" si="2"/>
        <v>0</v>
      </c>
    </row>
    <row r="27" spans="2:20" s="15" customFormat="1" ht="11.1" customHeight="1" outlineLevel="1" x14ac:dyDescent="0.2">
      <c r="B27" s="16">
        <v>4</v>
      </c>
      <c r="C27" s="17" t="s">
        <v>51</v>
      </c>
      <c r="D27" s="18" t="s">
        <v>42</v>
      </c>
      <c r="E27" s="18"/>
      <c r="F27" s="19">
        <v>167.17699999999999</v>
      </c>
      <c r="G27" s="19">
        <v>167.17699999999999</v>
      </c>
      <c r="H27" s="20"/>
      <c r="I27" s="19">
        <v>167.17699999999999</v>
      </c>
      <c r="J27" s="57"/>
      <c r="K27" s="57"/>
      <c r="L27" s="20">
        <f>$O$27/$I$27</f>
        <v>219.99999999999997</v>
      </c>
      <c r="M27" s="20">
        <f>$M$28+$M$29+$M$30</f>
        <v>36778.939999999995</v>
      </c>
      <c r="N27" s="20">
        <f>$N$28+$N$29+$N$30</f>
        <v>0</v>
      </c>
      <c r="O27" s="20">
        <f>$O$28+$O$29+$O$30</f>
        <v>36778.939999999995</v>
      </c>
      <c r="P27" s="73"/>
      <c r="Q27" s="73"/>
      <c r="R27" s="21">
        <f t="shared" si="0"/>
        <v>0</v>
      </c>
      <c r="S27" s="21">
        <f t="shared" si="1"/>
        <v>0</v>
      </c>
      <c r="T27" s="21">
        <f t="shared" si="2"/>
        <v>0</v>
      </c>
    </row>
    <row r="28" spans="2:20" s="21" customFormat="1" ht="11.1" customHeight="1" outlineLevel="1" x14ac:dyDescent="0.2">
      <c r="B28" s="22"/>
      <c r="C28" s="23" t="s">
        <v>16</v>
      </c>
      <c r="D28" s="24" t="s">
        <v>42</v>
      </c>
      <c r="E28" s="24"/>
      <c r="F28" s="25">
        <v>167.17699999999999</v>
      </c>
      <c r="G28" s="25">
        <f>$F$28</f>
        <v>167.17699999999999</v>
      </c>
      <c r="H28" s="25">
        <v>1</v>
      </c>
      <c r="I28" s="26">
        <f>ROUND($G$28*$H$28,3)</f>
        <v>167.17699999999999</v>
      </c>
      <c r="J28" s="61">
        <v>220</v>
      </c>
      <c r="K28" s="59"/>
      <c r="L28" s="49">
        <f>$K$28+$J$28</f>
        <v>220</v>
      </c>
      <c r="M28" s="26">
        <f>$G$28*$J$28</f>
        <v>36778.939999999995</v>
      </c>
      <c r="N28" s="26">
        <f>$I$28*$K$28</f>
        <v>0</v>
      </c>
      <c r="O28" s="26">
        <f>$N$28+$M$28</f>
        <v>36778.939999999995</v>
      </c>
      <c r="P28" s="74"/>
      <c r="Q28" s="74"/>
      <c r="R28" s="21">
        <f t="shared" si="0"/>
        <v>36778.939999999995</v>
      </c>
      <c r="S28" s="21">
        <f t="shared" si="1"/>
        <v>0</v>
      </c>
      <c r="T28" s="21">
        <f t="shared" si="2"/>
        <v>36778.939999999995</v>
      </c>
    </row>
    <row r="29" spans="2:20" s="1" customFormat="1" ht="11.1" customHeight="1" outlineLevel="1" x14ac:dyDescent="0.2">
      <c r="B29" s="27"/>
      <c r="C29" s="28" t="s">
        <v>52</v>
      </c>
      <c r="D29" s="29" t="s">
        <v>53</v>
      </c>
      <c r="E29" s="29"/>
      <c r="F29" s="30">
        <v>351.072</v>
      </c>
      <c r="G29" s="30">
        <f>$F$29</f>
        <v>351.072</v>
      </c>
      <c r="H29" s="31">
        <f>1.05</f>
        <v>1.05</v>
      </c>
      <c r="I29" s="31">
        <f>ROUND($G$29*$H$29,3)</f>
        <v>368.62599999999998</v>
      </c>
      <c r="J29" s="60"/>
      <c r="K29" s="60"/>
      <c r="L29" s="31">
        <f>$K$29+$J$29</f>
        <v>0</v>
      </c>
      <c r="M29" s="31">
        <f>$G$29*$J$29</f>
        <v>0</v>
      </c>
      <c r="N29" s="31">
        <f>$I$29*$K$29</f>
        <v>0</v>
      </c>
      <c r="O29" s="31">
        <f>$N$29+$M$29</f>
        <v>0</v>
      </c>
      <c r="P29" s="75"/>
      <c r="Q29" s="75"/>
      <c r="R29" s="21">
        <f t="shared" si="0"/>
        <v>0</v>
      </c>
      <c r="S29" s="21">
        <f t="shared" si="1"/>
        <v>0</v>
      </c>
      <c r="T29" s="21">
        <f t="shared" si="2"/>
        <v>0</v>
      </c>
    </row>
    <row r="30" spans="2:20" s="1" customFormat="1" ht="11.1" customHeight="1" outlineLevel="1" x14ac:dyDescent="0.2">
      <c r="B30" s="27"/>
      <c r="C30" s="28" t="s">
        <v>54</v>
      </c>
      <c r="D30" s="29" t="s">
        <v>42</v>
      </c>
      <c r="E30" s="29"/>
      <c r="F30" s="30">
        <v>167.17699999999999</v>
      </c>
      <c r="G30" s="30">
        <f>$F$30</f>
        <v>167.17699999999999</v>
      </c>
      <c r="H30" s="33">
        <v>1.05</v>
      </c>
      <c r="I30" s="31">
        <f>ROUND($G$30*$H$30,3)</f>
        <v>175.536</v>
      </c>
      <c r="J30" s="60"/>
      <c r="K30" s="60"/>
      <c r="L30" s="31">
        <f>$K$30+$J$30</f>
        <v>0</v>
      </c>
      <c r="M30" s="31">
        <f>$G$30*$J$30</f>
        <v>0</v>
      </c>
      <c r="N30" s="31">
        <f>$I$30*$K$30</f>
        <v>0</v>
      </c>
      <c r="O30" s="31">
        <f>$N$30+$M$30</f>
        <v>0</v>
      </c>
      <c r="P30" s="75"/>
      <c r="Q30" s="75"/>
      <c r="R30" s="21">
        <f t="shared" si="0"/>
        <v>0</v>
      </c>
      <c r="S30" s="21">
        <f t="shared" si="1"/>
        <v>0</v>
      </c>
      <c r="T30" s="21">
        <f t="shared" si="2"/>
        <v>0</v>
      </c>
    </row>
    <row r="31" spans="2:20" s="15" customFormat="1" ht="21.95" customHeight="1" outlineLevel="1" x14ac:dyDescent="0.2">
      <c r="B31" s="16">
        <v>5</v>
      </c>
      <c r="C31" s="17" t="s">
        <v>55</v>
      </c>
      <c r="D31" s="18" t="s">
        <v>42</v>
      </c>
      <c r="E31" s="18"/>
      <c r="F31" s="19">
        <v>301.85700000000003</v>
      </c>
      <c r="G31" s="19">
        <v>301.85700000000003</v>
      </c>
      <c r="H31" s="20"/>
      <c r="I31" s="19">
        <v>301.85700000000003</v>
      </c>
      <c r="J31" s="57"/>
      <c r="K31" s="57"/>
      <c r="L31" s="20">
        <f>$O$31/$I$31</f>
        <v>217.99999999999997</v>
      </c>
      <c r="M31" s="20">
        <f>$M$32+$M$33+$M$34+$M$35+$M$36+$M$37</f>
        <v>65804.826000000001</v>
      </c>
      <c r="N31" s="20">
        <f>$N$32+$N$33+$N$34+$N$35+$N$36+$N$37</f>
        <v>0</v>
      </c>
      <c r="O31" s="20">
        <f>$O$32+$O$33+$O$34+$O$35+$O$36+$O$37</f>
        <v>65804.826000000001</v>
      </c>
      <c r="P31" s="73" t="s">
        <v>56</v>
      </c>
      <c r="Q31" s="73"/>
      <c r="R31" s="21">
        <f t="shared" si="0"/>
        <v>0</v>
      </c>
      <c r="S31" s="21">
        <f t="shared" si="1"/>
        <v>0</v>
      </c>
      <c r="T31" s="21">
        <f t="shared" si="2"/>
        <v>0</v>
      </c>
    </row>
    <row r="32" spans="2:20" s="21" customFormat="1" ht="11.1" customHeight="1" outlineLevel="1" x14ac:dyDescent="0.2">
      <c r="B32" s="22"/>
      <c r="C32" s="23" t="s">
        <v>16</v>
      </c>
      <c r="D32" s="24" t="s">
        <v>42</v>
      </c>
      <c r="E32" s="24"/>
      <c r="F32" s="25">
        <v>301.85700000000003</v>
      </c>
      <c r="G32" s="25">
        <f>$F$32</f>
        <v>301.85700000000003</v>
      </c>
      <c r="H32" s="25">
        <v>1</v>
      </c>
      <c r="I32" s="26">
        <f>ROUND($G$32*$H$32,3)</f>
        <v>301.85700000000003</v>
      </c>
      <c r="J32" s="61">
        <v>218</v>
      </c>
      <c r="K32" s="59"/>
      <c r="L32" s="49">
        <f>$K$32+$J$32</f>
        <v>218</v>
      </c>
      <c r="M32" s="26">
        <f>$G$32*$J$32</f>
        <v>65804.826000000001</v>
      </c>
      <c r="N32" s="26">
        <f>$I$32*$K$32</f>
        <v>0</v>
      </c>
      <c r="O32" s="26">
        <f>$N$32+$M$32</f>
        <v>65804.826000000001</v>
      </c>
      <c r="P32" s="74"/>
      <c r="Q32" s="74"/>
      <c r="R32" s="21">
        <f t="shared" si="0"/>
        <v>65804.826000000001</v>
      </c>
      <c r="S32" s="21">
        <f t="shared" si="1"/>
        <v>0</v>
      </c>
      <c r="T32" s="21">
        <f t="shared" si="2"/>
        <v>65804.826000000001</v>
      </c>
    </row>
    <row r="33" spans="2:20" s="1" customFormat="1" ht="11.1" customHeight="1" outlineLevel="1" x14ac:dyDescent="0.2">
      <c r="B33" s="27"/>
      <c r="C33" s="28" t="s">
        <v>57</v>
      </c>
      <c r="D33" s="29" t="s">
        <v>37</v>
      </c>
      <c r="E33" s="29"/>
      <c r="F33" s="30">
        <v>1.8</v>
      </c>
      <c r="G33" s="30">
        <f>$F$33</f>
        <v>1.8</v>
      </c>
      <c r="H33" s="33">
        <v>1.05</v>
      </c>
      <c r="I33" s="31">
        <f>ROUND($G$33*$H$33,3)</f>
        <v>1.89</v>
      </c>
      <c r="J33" s="60"/>
      <c r="K33" s="60"/>
      <c r="L33" s="31">
        <f>$K$33+$J$33</f>
        <v>0</v>
      </c>
      <c r="M33" s="31">
        <f>$G$33*$J$33</f>
        <v>0</v>
      </c>
      <c r="N33" s="31">
        <f>$I$33*$K$33</f>
        <v>0</v>
      </c>
      <c r="O33" s="31">
        <f>$N$33+$M$33</f>
        <v>0</v>
      </c>
      <c r="P33" s="75"/>
      <c r="Q33" s="75"/>
      <c r="R33" s="21">
        <f t="shared" si="0"/>
        <v>0</v>
      </c>
      <c r="S33" s="21">
        <f t="shared" si="1"/>
        <v>0</v>
      </c>
      <c r="T33" s="21">
        <f t="shared" si="2"/>
        <v>0</v>
      </c>
    </row>
    <row r="34" spans="2:20" s="1" customFormat="1" ht="11.1" customHeight="1" outlineLevel="1" x14ac:dyDescent="0.2">
      <c r="B34" s="27"/>
      <c r="C34" s="28" t="s">
        <v>58</v>
      </c>
      <c r="D34" s="29" t="s">
        <v>39</v>
      </c>
      <c r="E34" s="29"/>
      <c r="F34" s="35">
        <v>2221</v>
      </c>
      <c r="G34" s="35">
        <f>$F$34</f>
        <v>2221</v>
      </c>
      <c r="H34" s="32">
        <v>1</v>
      </c>
      <c r="I34" s="31">
        <f>ROUND($G$34*$H$34,3)</f>
        <v>2221</v>
      </c>
      <c r="J34" s="60"/>
      <c r="K34" s="60"/>
      <c r="L34" s="31">
        <f>$K$34+$J$34</f>
        <v>0</v>
      </c>
      <c r="M34" s="31">
        <f>$G$34*$J$34</f>
        <v>0</v>
      </c>
      <c r="N34" s="31">
        <f>$I$34*$K$34</f>
        <v>0</v>
      </c>
      <c r="O34" s="31">
        <f>$N$34+$M$34</f>
        <v>0</v>
      </c>
      <c r="P34" s="75"/>
      <c r="Q34" s="75"/>
      <c r="R34" s="21">
        <f t="shared" si="0"/>
        <v>0</v>
      </c>
      <c r="S34" s="21">
        <f t="shared" si="1"/>
        <v>0</v>
      </c>
      <c r="T34" s="21">
        <f t="shared" si="2"/>
        <v>0</v>
      </c>
    </row>
    <row r="35" spans="2:20" s="1" customFormat="1" ht="11.1" customHeight="1" outlineLevel="1" x14ac:dyDescent="0.2">
      <c r="B35" s="27"/>
      <c r="C35" s="28" t="s">
        <v>59</v>
      </c>
      <c r="D35" s="29" t="s">
        <v>37</v>
      </c>
      <c r="E35" s="29"/>
      <c r="F35" s="30">
        <v>9.6000000000000002E-2</v>
      </c>
      <c r="G35" s="30">
        <f>$F$35</f>
        <v>9.6000000000000002E-2</v>
      </c>
      <c r="H35" s="33">
        <v>1.05</v>
      </c>
      <c r="I35" s="31">
        <f>ROUND($G$35*$H$35,3)</f>
        <v>0.10100000000000001</v>
      </c>
      <c r="J35" s="60"/>
      <c r="K35" s="60"/>
      <c r="L35" s="31">
        <f>$K$35+$J$35</f>
        <v>0</v>
      </c>
      <c r="M35" s="31">
        <f>$G$35*$J$35</f>
        <v>0</v>
      </c>
      <c r="N35" s="31">
        <f>$I$35*$K$35</f>
        <v>0</v>
      </c>
      <c r="O35" s="31">
        <f>$N$35+$M$35</f>
        <v>0</v>
      </c>
      <c r="P35" s="75"/>
      <c r="Q35" s="75"/>
      <c r="R35" s="21">
        <f t="shared" si="0"/>
        <v>0</v>
      </c>
      <c r="S35" s="21">
        <f t="shared" si="1"/>
        <v>0</v>
      </c>
      <c r="T35" s="21">
        <f t="shared" si="2"/>
        <v>0</v>
      </c>
    </row>
    <row r="36" spans="2:20" s="1" customFormat="1" ht="11.1" customHeight="1" outlineLevel="1" x14ac:dyDescent="0.2">
      <c r="B36" s="27"/>
      <c r="C36" s="28" t="s">
        <v>52</v>
      </c>
      <c r="D36" s="29" t="s">
        <v>53</v>
      </c>
      <c r="E36" s="29"/>
      <c r="F36" s="30">
        <v>161.30000000000001</v>
      </c>
      <c r="G36" s="30">
        <f>$F$36</f>
        <v>161.30000000000001</v>
      </c>
      <c r="H36" s="31">
        <f>1.05</f>
        <v>1.05</v>
      </c>
      <c r="I36" s="31">
        <f>ROUND($G$36*$H$36,3)</f>
        <v>169.36500000000001</v>
      </c>
      <c r="J36" s="60"/>
      <c r="K36" s="60"/>
      <c r="L36" s="31">
        <f>$K$36+$J$36</f>
        <v>0</v>
      </c>
      <c r="M36" s="31">
        <f>$G$36*$J$36</f>
        <v>0</v>
      </c>
      <c r="N36" s="31">
        <f>$I$36*$K$36</f>
        <v>0</v>
      </c>
      <c r="O36" s="31">
        <f>$N$36+$M$36</f>
        <v>0</v>
      </c>
      <c r="P36" s="75"/>
      <c r="Q36" s="75"/>
      <c r="R36" s="21">
        <f t="shared" si="0"/>
        <v>0</v>
      </c>
      <c r="S36" s="21">
        <f t="shared" si="1"/>
        <v>0</v>
      </c>
      <c r="T36" s="21">
        <f t="shared" si="2"/>
        <v>0</v>
      </c>
    </row>
    <row r="37" spans="2:20" s="1" customFormat="1" ht="11.1" customHeight="1" outlineLevel="1" x14ac:dyDescent="0.2">
      <c r="B37" s="27"/>
      <c r="C37" s="28" t="s">
        <v>60</v>
      </c>
      <c r="D37" s="29" t="s">
        <v>47</v>
      </c>
      <c r="E37" s="29"/>
      <c r="F37" s="30">
        <v>288.64</v>
      </c>
      <c r="G37" s="30">
        <f>$F$37</f>
        <v>288.64</v>
      </c>
      <c r="H37" s="33">
        <v>1.05</v>
      </c>
      <c r="I37" s="31">
        <f>ROUND($G$37*$H$37,3)</f>
        <v>303.072</v>
      </c>
      <c r="J37" s="60"/>
      <c r="K37" s="60"/>
      <c r="L37" s="31">
        <f>$K$37+$J$37</f>
        <v>0</v>
      </c>
      <c r="M37" s="31">
        <f>$G$37*$J$37</f>
        <v>0</v>
      </c>
      <c r="N37" s="31">
        <f>$I$37*$K$37</f>
        <v>0</v>
      </c>
      <c r="O37" s="31">
        <f>$N$37+$M$37</f>
        <v>0</v>
      </c>
      <c r="P37" s="75"/>
      <c r="Q37" s="75"/>
      <c r="R37" s="21">
        <f t="shared" si="0"/>
        <v>0</v>
      </c>
      <c r="S37" s="21">
        <f t="shared" si="1"/>
        <v>0</v>
      </c>
      <c r="T37" s="21">
        <f t="shared" si="2"/>
        <v>0</v>
      </c>
    </row>
    <row r="38" spans="2:20" s="15" customFormat="1" ht="11.1" customHeight="1" outlineLevel="1" x14ac:dyDescent="0.2">
      <c r="B38" s="16">
        <v>6</v>
      </c>
      <c r="C38" s="17" t="s">
        <v>61</v>
      </c>
      <c r="D38" s="18" t="s">
        <v>42</v>
      </c>
      <c r="E38" s="18"/>
      <c r="F38" s="19">
        <v>134.68</v>
      </c>
      <c r="G38" s="19">
        <v>134.68</v>
      </c>
      <c r="H38" s="20"/>
      <c r="I38" s="19">
        <v>134.68</v>
      </c>
      <c r="J38" s="57"/>
      <c r="K38" s="57"/>
      <c r="L38" s="20">
        <f>$O$38/$I$38</f>
        <v>110</v>
      </c>
      <c r="M38" s="20">
        <f>$M$39+$M$40</f>
        <v>14814.800000000001</v>
      </c>
      <c r="N38" s="20">
        <f>$N$39+$N$40</f>
        <v>0</v>
      </c>
      <c r="O38" s="20">
        <f>$O$39+$O$40</f>
        <v>14814.800000000001</v>
      </c>
      <c r="P38" s="73"/>
      <c r="Q38" s="73"/>
      <c r="R38" s="21">
        <f t="shared" si="0"/>
        <v>0</v>
      </c>
      <c r="S38" s="21">
        <f t="shared" si="1"/>
        <v>0</v>
      </c>
      <c r="T38" s="21">
        <f t="shared" si="2"/>
        <v>0</v>
      </c>
    </row>
    <row r="39" spans="2:20" s="21" customFormat="1" ht="11.1" customHeight="1" outlineLevel="1" x14ac:dyDescent="0.2">
      <c r="B39" s="22"/>
      <c r="C39" s="23" t="s">
        <v>16</v>
      </c>
      <c r="D39" s="24" t="s">
        <v>42</v>
      </c>
      <c r="E39" s="24"/>
      <c r="F39" s="25">
        <v>134.68</v>
      </c>
      <c r="G39" s="25">
        <f>$F$39</f>
        <v>134.68</v>
      </c>
      <c r="H39" s="25">
        <v>1</v>
      </c>
      <c r="I39" s="26">
        <f>ROUND($G$39*$H$39,3)</f>
        <v>134.68</v>
      </c>
      <c r="J39" s="61">
        <v>110</v>
      </c>
      <c r="K39" s="59"/>
      <c r="L39" s="49">
        <f>$K$39+$J$39</f>
        <v>110</v>
      </c>
      <c r="M39" s="26">
        <f>$G$39*$J$39</f>
        <v>14814.800000000001</v>
      </c>
      <c r="N39" s="26">
        <f>$I$39*$K$39</f>
        <v>0</v>
      </c>
      <c r="O39" s="26">
        <f>$N$39+$M$39</f>
        <v>14814.800000000001</v>
      </c>
      <c r="P39" s="74"/>
      <c r="Q39" s="74"/>
      <c r="R39" s="21">
        <f t="shared" si="0"/>
        <v>14814.800000000001</v>
      </c>
      <c r="S39" s="21">
        <f t="shared" si="1"/>
        <v>0</v>
      </c>
      <c r="T39" s="21">
        <f t="shared" si="2"/>
        <v>14814.800000000001</v>
      </c>
    </row>
    <row r="40" spans="2:20" s="1" customFormat="1" ht="11.1" customHeight="1" outlineLevel="1" x14ac:dyDescent="0.2">
      <c r="B40" s="27"/>
      <c r="C40" s="28" t="s">
        <v>62</v>
      </c>
      <c r="D40" s="29" t="s">
        <v>42</v>
      </c>
      <c r="E40" s="29"/>
      <c r="F40" s="30">
        <v>134.68</v>
      </c>
      <c r="G40" s="30">
        <f>$F$40</f>
        <v>134.68</v>
      </c>
      <c r="H40" s="34">
        <v>1.1000000000000001</v>
      </c>
      <c r="I40" s="31">
        <f>ROUND($G$40*$H$40,3)</f>
        <v>148.148</v>
      </c>
      <c r="J40" s="60"/>
      <c r="K40" s="60"/>
      <c r="L40" s="31">
        <f>$K$40+$J$40</f>
        <v>0</v>
      </c>
      <c r="M40" s="31">
        <f>$G$40*$J$40</f>
        <v>0</v>
      </c>
      <c r="N40" s="31">
        <f>$I$40*$K$40</f>
        <v>0</v>
      </c>
      <c r="O40" s="31">
        <f>$N$40+$M$40</f>
        <v>0</v>
      </c>
      <c r="P40" s="75"/>
      <c r="Q40" s="75"/>
      <c r="R40" s="21">
        <f t="shared" si="0"/>
        <v>0</v>
      </c>
      <c r="S40" s="21">
        <f t="shared" si="1"/>
        <v>0</v>
      </c>
      <c r="T40" s="21">
        <f t="shared" si="2"/>
        <v>0</v>
      </c>
    </row>
    <row r="41" spans="2:20" s="15" customFormat="1" ht="11.1" customHeight="1" outlineLevel="1" x14ac:dyDescent="0.2">
      <c r="B41" s="16">
        <v>7</v>
      </c>
      <c r="C41" s="17" t="s">
        <v>63</v>
      </c>
      <c r="D41" s="18" t="s">
        <v>39</v>
      </c>
      <c r="E41" s="18"/>
      <c r="F41" s="19">
        <v>89</v>
      </c>
      <c r="G41" s="19">
        <v>89</v>
      </c>
      <c r="H41" s="20"/>
      <c r="I41" s="19">
        <v>89</v>
      </c>
      <c r="J41" s="57"/>
      <c r="K41" s="57"/>
      <c r="L41" s="20">
        <f>$O$41/$I$41</f>
        <v>230</v>
      </c>
      <c r="M41" s="20">
        <f>$M$42+$M$43</f>
        <v>20470</v>
      </c>
      <c r="N41" s="20">
        <f>$N$42+$N$43</f>
        <v>0</v>
      </c>
      <c r="O41" s="20">
        <f>$O$42+$O$43</f>
        <v>20470</v>
      </c>
      <c r="P41" s="73"/>
      <c r="Q41" s="73"/>
      <c r="R41" s="21">
        <f t="shared" si="0"/>
        <v>0</v>
      </c>
      <c r="S41" s="21">
        <f t="shared" si="1"/>
        <v>0</v>
      </c>
      <c r="T41" s="21">
        <f t="shared" si="2"/>
        <v>0</v>
      </c>
    </row>
    <row r="42" spans="2:20" s="21" customFormat="1" ht="11.1" customHeight="1" outlineLevel="1" x14ac:dyDescent="0.2">
      <c r="B42" s="22"/>
      <c r="C42" s="23" t="s">
        <v>16</v>
      </c>
      <c r="D42" s="24" t="s">
        <v>39</v>
      </c>
      <c r="E42" s="24"/>
      <c r="F42" s="25">
        <v>89</v>
      </c>
      <c r="G42" s="25">
        <f>$F$42</f>
        <v>89</v>
      </c>
      <c r="H42" s="25">
        <v>1</v>
      </c>
      <c r="I42" s="26">
        <f>ROUND($G$42*$H$42,3)</f>
        <v>89</v>
      </c>
      <c r="J42" s="61">
        <v>230</v>
      </c>
      <c r="K42" s="59"/>
      <c r="L42" s="49">
        <f>$K$42+$J$42</f>
        <v>230</v>
      </c>
      <c r="M42" s="26">
        <f>$G$42*$J$42</f>
        <v>20470</v>
      </c>
      <c r="N42" s="26">
        <f>$I$42*$K$42</f>
        <v>0</v>
      </c>
      <c r="O42" s="26">
        <f>$N$42+$M$42</f>
        <v>20470</v>
      </c>
      <c r="P42" s="74"/>
      <c r="Q42" s="74"/>
      <c r="R42" s="21">
        <f t="shared" si="0"/>
        <v>20470</v>
      </c>
      <c r="S42" s="21">
        <f t="shared" si="1"/>
        <v>0</v>
      </c>
      <c r="T42" s="21">
        <f t="shared" si="2"/>
        <v>20470</v>
      </c>
    </row>
    <row r="43" spans="2:20" s="1" customFormat="1" ht="11.1" customHeight="1" outlineLevel="1" x14ac:dyDescent="0.2">
      <c r="B43" s="27"/>
      <c r="C43" s="28" t="s">
        <v>64</v>
      </c>
      <c r="D43" s="29" t="s">
        <v>39</v>
      </c>
      <c r="E43" s="29"/>
      <c r="F43" s="30">
        <v>89</v>
      </c>
      <c r="G43" s="30">
        <f>$F$43</f>
        <v>89</v>
      </c>
      <c r="H43" s="32">
        <v>1</v>
      </c>
      <c r="I43" s="31">
        <f>ROUND($G$43*$H$43,3)</f>
        <v>89</v>
      </c>
      <c r="J43" s="60"/>
      <c r="K43" s="60"/>
      <c r="L43" s="31">
        <f>$K$43+$J$43</f>
        <v>0</v>
      </c>
      <c r="M43" s="31">
        <f>$G$43*$J$43</f>
        <v>0</v>
      </c>
      <c r="N43" s="31">
        <f>$I$43*$K$43</f>
        <v>0</v>
      </c>
      <c r="O43" s="31">
        <f>$N$43+$M$43</f>
        <v>0</v>
      </c>
      <c r="P43" s="75" t="s">
        <v>65</v>
      </c>
      <c r="Q43" s="75"/>
      <c r="R43" s="21">
        <f t="shared" si="0"/>
        <v>0</v>
      </c>
      <c r="S43" s="21">
        <f t="shared" si="1"/>
        <v>0</v>
      </c>
      <c r="T43" s="21">
        <f t="shared" si="2"/>
        <v>0</v>
      </c>
    </row>
    <row r="44" spans="2:20" s="15" customFormat="1" ht="11.1" customHeight="1" outlineLevel="1" x14ac:dyDescent="0.2">
      <c r="B44" s="16">
        <v>8</v>
      </c>
      <c r="C44" s="17" t="s">
        <v>66</v>
      </c>
      <c r="D44" s="18" t="s">
        <v>37</v>
      </c>
      <c r="E44" s="18"/>
      <c r="F44" s="19">
        <v>4.4560000000000004</v>
      </c>
      <c r="G44" s="19">
        <v>4.4560000000000004</v>
      </c>
      <c r="H44" s="20"/>
      <c r="I44" s="19">
        <v>4.4560000000000004</v>
      </c>
      <c r="J44" s="57"/>
      <c r="K44" s="57"/>
      <c r="L44" s="20">
        <f>$O$44/$I$44</f>
        <v>27920</v>
      </c>
      <c r="M44" s="20">
        <f>$M$45+$M$46+$M$47+$M$48+$M$49+$M$50+$M$51+$M$52+$M$53+$M$54+$M$55+$M$56+$M$57+$M$58+$M$59</f>
        <v>124411.52</v>
      </c>
      <c r="N44" s="20">
        <f>$N$45+$N$46+$N$47+$N$48+$N$49+$N$50+$N$51+$N$52+$N$53+$N$54+$N$55+$N$56+$N$57+$N$58+$N$59</f>
        <v>0</v>
      </c>
      <c r="O44" s="20">
        <f>$O$45+$O$46+$O$47+$O$48+$O$49+$O$50+$O$51+$O$52+$O$53+$O$54+$O$55+$O$56+$O$57+$O$58+$O$59</f>
        <v>124411.52</v>
      </c>
      <c r="P44" s="73"/>
      <c r="Q44" s="73"/>
      <c r="R44" s="21">
        <f t="shared" si="0"/>
        <v>0</v>
      </c>
      <c r="S44" s="21">
        <f t="shared" si="1"/>
        <v>0</v>
      </c>
      <c r="T44" s="21">
        <f t="shared" si="2"/>
        <v>0</v>
      </c>
    </row>
    <row r="45" spans="2:20" s="21" customFormat="1" ht="11.1" customHeight="1" outlineLevel="1" x14ac:dyDescent="0.2">
      <c r="B45" s="22"/>
      <c r="C45" s="23" t="s">
        <v>16</v>
      </c>
      <c r="D45" s="24" t="s">
        <v>37</v>
      </c>
      <c r="E45" s="24"/>
      <c r="F45" s="25">
        <v>4.4560000000000004</v>
      </c>
      <c r="G45" s="25">
        <f>$F$45</f>
        <v>4.4560000000000004</v>
      </c>
      <c r="H45" s="25">
        <v>1</v>
      </c>
      <c r="I45" s="26">
        <f>ROUND($G$45*$H$45,3)</f>
        <v>4.4560000000000004</v>
      </c>
      <c r="J45" s="58">
        <v>27920</v>
      </c>
      <c r="K45" s="59"/>
      <c r="L45" s="48">
        <f>$K$45+$J$45</f>
        <v>27920</v>
      </c>
      <c r="M45" s="26">
        <f>$G$45*$J$45</f>
        <v>124411.52</v>
      </c>
      <c r="N45" s="26">
        <f>$I$45*$K$45</f>
        <v>0</v>
      </c>
      <c r="O45" s="26">
        <f>$N$45+$M$45</f>
        <v>124411.52</v>
      </c>
      <c r="P45" s="74"/>
      <c r="Q45" s="74"/>
      <c r="R45" s="21">
        <f t="shared" si="0"/>
        <v>124411.52</v>
      </c>
      <c r="S45" s="21">
        <f t="shared" si="1"/>
        <v>0</v>
      </c>
      <c r="T45" s="21">
        <f t="shared" si="2"/>
        <v>124411.52</v>
      </c>
    </row>
    <row r="46" spans="2:20" s="1" customFormat="1" ht="11.1" customHeight="1" outlineLevel="1" x14ac:dyDescent="0.2">
      <c r="B46" s="27"/>
      <c r="C46" s="28" t="s">
        <v>67</v>
      </c>
      <c r="D46" s="29" t="s">
        <v>37</v>
      </c>
      <c r="E46" s="29"/>
      <c r="F46" s="30">
        <v>0.26200000000000001</v>
      </c>
      <c r="G46" s="30">
        <f>$F$46</f>
        <v>0.26200000000000001</v>
      </c>
      <c r="H46" s="30">
        <v>1.3740000000000001</v>
      </c>
      <c r="I46" s="31">
        <f>ROUND($G$46*$H$46,3)</f>
        <v>0.36</v>
      </c>
      <c r="J46" s="60"/>
      <c r="K46" s="60"/>
      <c r="L46" s="31">
        <f>$K$46+$J$46</f>
        <v>0</v>
      </c>
      <c r="M46" s="31">
        <f>$G$46*$J$46</f>
        <v>0</v>
      </c>
      <c r="N46" s="31">
        <f>$I$46*$K$46</f>
        <v>0</v>
      </c>
      <c r="O46" s="31">
        <f>$N$46+$M$46</f>
        <v>0</v>
      </c>
      <c r="P46" s="75"/>
      <c r="Q46" s="75"/>
      <c r="R46" s="21">
        <f t="shared" si="0"/>
        <v>0</v>
      </c>
      <c r="S46" s="21">
        <f t="shared" si="1"/>
        <v>0</v>
      </c>
      <c r="T46" s="21">
        <f t="shared" si="2"/>
        <v>0</v>
      </c>
    </row>
    <row r="47" spans="2:20" s="1" customFormat="1" ht="11.1" customHeight="1" outlineLevel="1" x14ac:dyDescent="0.2">
      <c r="B47" s="27"/>
      <c r="C47" s="28" t="s">
        <v>68</v>
      </c>
      <c r="D47" s="29" t="s">
        <v>37</v>
      </c>
      <c r="E47" s="29"/>
      <c r="F47" s="30">
        <v>0.111</v>
      </c>
      <c r="G47" s="30">
        <f>$F$47</f>
        <v>0.111</v>
      </c>
      <c r="H47" s="30">
        <v>1.6220000000000001</v>
      </c>
      <c r="I47" s="31">
        <f>ROUND($G$47*$H$47,3)</f>
        <v>0.18</v>
      </c>
      <c r="J47" s="60"/>
      <c r="K47" s="60"/>
      <c r="L47" s="31">
        <f>$K$47+$J$47</f>
        <v>0</v>
      </c>
      <c r="M47" s="31">
        <f>$G$47*$J$47</f>
        <v>0</v>
      </c>
      <c r="N47" s="31">
        <f>$I$47*$K$47</f>
        <v>0</v>
      </c>
      <c r="O47" s="31">
        <f>$N$47+$M$47</f>
        <v>0</v>
      </c>
      <c r="P47" s="75"/>
      <c r="Q47" s="75"/>
      <c r="R47" s="21">
        <f t="shared" si="0"/>
        <v>0</v>
      </c>
      <c r="S47" s="21">
        <f t="shared" si="1"/>
        <v>0</v>
      </c>
      <c r="T47" s="21">
        <f t="shared" si="2"/>
        <v>0</v>
      </c>
    </row>
    <row r="48" spans="2:20" s="1" customFormat="1" ht="11.1" customHeight="1" outlineLevel="1" x14ac:dyDescent="0.2">
      <c r="B48" s="27"/>
      <c r="C48" s="28" t="s">
        <v>57</v>
      </c>
      <c r="D48" s="29" t="s">
        <v>37</v>
      </c>
      <c r="E48" s="29"/>
      <c r="F48" s="30">
        <v>4.7E-2</v>
      </c>
      <c r="G48" s="30">
        <f>$F$48</f>
        <v>4.7E-2</v>
      </c>
      <c r="H48" s="33">
        <v>1.05</v>
      </c>
      <c r="I48" s="31">
        <f>ROUND($G$48*$H$48,3)</f>
        <v>4.9000000000000002E-2</v>
      </c>
      <c r="J48" s="60"/>
      <c r="K48" s="60"/>
      <c r="L48" s="31">
        <f>$K$48+$J$48</f>
        <v>0</v>
      </c>
      <c r="M48" s="31">
        <f>$G$48*$J$48</f>
        <v>0</v>
      </c>
      <c r="N48" s="31">
        <f>$I$48*$K$48</f>
        <v>0</v>
      </c>
      <c r="O48" s="31">
        <f>$N$48+$M$48</f>
        <v>0</v>
      </c>
      <c r="P48" s="75" t="s">
        <v>69</v>
      </c>
      <c r="Q48" s="75"/>
      <c r="R48" s="21">
        <f t="shared" si="0"/>
        <v>0</v>
      </c>
      <c r="S48" s="21">
        <f t="shared" si="1"/>
        <v>0</v>
      </c>
      <c r="T48" s="21">
        <f t="shared" si="2"/>
        <v>0</v>
      </c>
    </row>
    <row r="49" spans="2:20" s="1" customFormat="1" ht="11.1" customHeight="1" outlineLevel="1" x14ac:dyDescent="0.2">
      <c r="B49" s="27"/>
      <c r="C49" s="28" t="s">
        <v>70</v>
      </c>
      <c r="D49" s="29" t="s">
        <v>39</v>
      </c>
      <c r="E49" s="29"/>
      <c r="F49" s="30">
        <v>246</v>
      </c>
      <c r="G49" s="30">
        <f>$F$49</f>
        <v>246</v>
      </c>
      <c r="H49" s="32">
        <v>1</v>
      </c>
      <c r="I49" s="31">
        <f>ROUND($G$49*$H$49,3)</f>
        <v>246</v>
      </c>
      <c r="J49" s="60"/>
      <c r="K49" s="60"/>
      <c r="L49" s="31">
        <f>$K$49+$J$49</f>
        <v>0</v>
      </c>
      <c r="M49" s="31">
        <f>$G$49*$J$49</f>
        <v>0</v>
      </c>
      <c r="N49" s="31">
        <f>$I$49*$K$49</f>
        <v>0</v>
      </c>
      <c r="O49" s="31">
        <f>$N$49+$M$49</f>
        <v>0</v>
      </c>
      <c r="P49" s="75"/>
      <c r="Q49" s="75"/>
      <c r="R49" s="21">
        <f t="shared" si="0"/>
        <v>0</v>
      </c>
      <c r="S49" s="21">
        <f t="shared" si="1"/>
        <v>0</v>
      </c>
      <c r="T49" s="21">
        <f t="shared" si="2"/>
        <v>0</v>
      </c>
    </row>
    <row r="50" spans="2:20" s="1" customFormat="1" ht="11.1" customHeight="1" outlineLevel="1" x14ac:dyDescent="0.2">
      <c r="B50" s="27"/>
      <c r="C50" s="28" t="s">
        <v>58</v>
      </c>
      <c r="D50" s="29" t="s">
        <v>39</v>
      </c>
      <c r="E50" s="29"/>
      <c r="F50" s="30">
        <v>550</v>
      </c>
      <c r="G50" s="30">
        <f>$F$50</f>
        <v>550</v>
      </c>
      <c r="H50" s="32">
        <v>1</v>
      </c>
      <c r="I50" s="31">
        <f>ROUND($G$50*$H$50,3)</f>
        <v>550</v>
      </c>
      <c r="J50" s="60"/>
      <c r="K50" s="60"/>
      <c r="L50" s="31">
        <f>$K$50+$J$50</f>
        <v>0</v>
      </c>
      <c r="M50" s="31">
        <f>$G$50*$J$50</f>
        <v>0</v>
      </c>
      <c r="N50" s="31">
        <f>$I$50*$K$50</f>
        <v>0</v>
      </c>
      <c r="O50" s="31">
        <f>$N$50+$M$50</f>
        <v>0</v>
      </c>
      <c r="P50" s="75"/>
      <c r="Q50" s="75"/>
      <c r="R50" s="21">
        <f t="shared" si="0"/>
        <v>0</v>
      </c>
      <c r="S50" s="21">
        <f t="shared" si="1"/>
        <v>0</v>
      </c>
      <c r="T50" s="21">
        <f t="shared" si="2"/>
        <v>0</v>
      </c>
    </row>
    <row r="51" spans="2:20" s="1" customFormat="1" ht="11.1" customHeight="1" outlineLevel="1" x14ac:dyDescent="0.2">
      <c r="B51" s="27"/>
      <c r="C51" s="28" t="s">
        <v>71</v>
      </c>
      <c r="D51" s="29" t="s">
        <v>37</v>
      </c>
      <c r="E51" s="29"/>
      <c r="F51" s="30">
        <v>4.0359999999999996</v>
      </c>
      <c r="G51" s="30">
        <f>$F$51</f>
        <v>4.0359999999999996</v>
      </c>
      <c r="H51" s="30">
        <v>1.204</v>
      </c>
      <c r="I51" s="31">
        <f>ROUND($G$51*$H$51,3)</f>
        <v>4.859</v>
      </c>
      <c r="J51" s="60"/>
      <c r="K51" s="60"/>
      <c r="L51" s="31">
        <f>$K$51+$J$51</f>
        <v>0</v>
      </c>
      <c r="M51" s="31">
        <f>$G$51*$J$51</f>
        <v>0</v>
      </c>
      <c r="N51" s="31">
        <f>$I$51*$K$51</f>
        <v>0</v>
      </c>
      <c r="O51" s="31">
        <f>$N$51+$M$51</f>
        <v>0</v>
      </c>
      <c r="P51" s="75"/>
      <c r="Q51" s="75"/>
      <c r="R51" s="21">
        <f t="shared" si="0"/>
        <v>0</v>
      </c>
      <c r="S51" s="21">
        <f t="shared" si="1"/>
        <v>0</v>
      </c>
      <c r="T51" s="21">
        <f t="shared" si="2"/>
        <v>0</v>
      </c>
    </row>
    <row r="52" spans="2:20" s="1" customFormat="1" ht="21.95" customHeight="1" outlineLevel="1" x14ac:dyDescent="0.2">
      <c r="B52" s="27"/>
      <c r="C52" s="28" t="s">
        <v>72</v>
      </c>
      <c r="D52" s="29" t="s">
        <v>39</v>
      </c>
      <c r="E52" s="29"/>
      <c r="F52" s="30">
        <v>102</v>
      </c>
      <c r="G52" s="30">
        <f>$F$52</f>
        <v>102</v>
      </c>
      <c r="H52" s="32">
        <v>1</v>
      </c>
      <c r="I52" s="31">
        <f>ROUND($G$52*$H$52,3)</f>
        <v>102</v>
      </c>
      <c r="J52" s="60"/>
      <c r="K52" s="60"/>
      <c r="L52" s="31">
        <f>$K$52+$J$52</f>
        <v>0</v>
      </c>
      <c r="M52" s="31">
        <f>$G$52*$J$52</f>
        <v>0</v>
      </c>
      <c r="N52" s="31">
        <f>$I$52*$K$52</f>
        <v>0</v>
      </c>
      <c r="O52" s="31">
        <f>$N$52+$M$52</f>
        <v>0</v>
      </c>
      <c r="P52" s="75"/>
      <c r="Q52" s="75"/>
      <c r="R52" s="21">
        <f t="shared" si="0"/>
        <v>0</v>
      </c>
      <c r="S52" s="21">
        <f t="shared" si="1"/>
        <v>0</v>
      </c>
      <c r="T52" s="21">
        <f t="shared" si="2"/>
        <v>0</v>
      </c>
    </row>
    <row r="53" spans="2:20" s="1" customFormat="1" ht="11.1" customHeight="1" outlineLevel="1" x14ac:dyDescent="0.2">
      <c r="B53" s="27"/>
      <c r="C53" s="28" t="s">
        <v>73</v>
      </c>
      <c r="D53" s="29" t="s">
        <v>39</v>
      </c>
      <c r="E53" s="29"/>
      <c r="F53" s="30">
        <v>2</v>
      </c>
      <c r="G53" s="30">
        <f>$F$53</f>
        <v>2</v>
      </c>
      <c r="H53" s="32">
        <v>1</v>
      </c>
      <c r="I53" s="31">
        <f>ROUND($G$53*$H$53,3)</f>
        <v>2</v>
      </c>
      <c r="J53" s="60"/>
      <c r="K53" s="60"/>
      <c r="L53" s="31">
        <f>$K$53+$J$53</f>
        <v>0</v>
      </c>
      <c r="M53" s="31">
        <f>$G$53*$J$53</f>
        <v>0</v>
      </c>
      <c r="N53" s="31">
        <f>$I$53*$K$53</f>
        <v>0</v>
      </c>
      <c r="O53" s="31">
        <f>$N$53+$M$53</f>
        <v>0</v>
      </c>
      <c r="P53" s="75"/>
      <c r="Q53" s="75"/>
      <c r="R53" s="21">
        <f t="shared" si="0"/>
        <v>0</v>
      </c>
      <c r="S53" s="21">
        <f t="shared" si="1"/>
        <v>0</v>
      </c>
      <c r="T53" s="21">
        <f t="shared" si="2"/>
        <v>0</v>
      </c>
    </row>
    <row r="54" spans="2:20" s="1" customFormat="1" ht="11.1" customHeight="1" outlineLevel="1" x14ac:dyDescent="0.2">
      <c r="B54" s="27"/>
      <c r="C54" s="28" t="s">
        <v>52</v>
      </c>
      <c r="D54" s="29" t="s">
        <v>53</v>
      </c>
      <c r="E54" s="29"/>
      <c r="F54" s="30">
        <v>263.72000000000003</v>
      </c>
      <c r="G54" s="30">
        <f>$F$54</f>
        <v>263.72000000000003</v>
      </c>
      <c r="H54" s="31">
        <f>1.05</f>
        <v>1.05</v>
      </c>
      <c r="I54" s="31">
        <f>ROUND($G$54*$H$54,3)</f>
        <v>276.90600000000001</v>
      </c>
      <c r="J54" s="60"/>
      <c r="K54" s="60"/>
      <c r="L54" s="31">
        <f>$K$54+$J$54</f>
        <v>0</v>
      </c>
      <c r="M54" s="31">
        <f>$G$54*$J$54</f>
        <v>0</v>
      </c>
      <c r="N54" s="31">
        <f>$I$54*$K$54</f>
        <v>0</v>
      </c>
      <c r="O54" s="31">
        <f>$N$54+$M$54</f>
        <v>0</v>
      </c>
      <c r="P54" s="75"/>
      <c r="Q54" s="75"/>
      <c r="R54" s="21">
        <f t="shared" si="0"/>
        <v>0</v>
      </c>
      <c r="S54" s="21">
        <f t="shared" si="1"/>
        <v>0</v>
      </c>
      <c r="T54" s="21">
        <f t="shared" si="2"/>
        <v>0</v>
      </c>
    </row>
    <row r="55" spans="2:20" s="1" customFormat="1" ht="11.1" customHeight="1" outlineLevel="1" x14ac:dyDescent="0.2">
      <c r="B55" s="27"/>
      <c r="C55" s="28" t="s">
        <v>54</v>
      </c>
      <c r="D55" s="29" t="s">
        <v>42</v>
      </c>
      <c r="E55" s="29"/>
      <c r="F55" s="30">
        <v>11.69</v>
      </c>
      <c r="G55" s="30">
        <f>$F$55</f>
        <v>11.69</v>
      </c>
      <c r="H55" s="33">
        <v>1.05</v>
      </c>
      <c r="I55" s="31">
        <f>ROUND($G$55*$H$55,3)</f>
        <v>12.275</v>
      </c>
      <c r="J55" s="60"/>
      <c r="K55" s="60"/>
      <c r="L55" s="31">
        <f>$K$55+$J$55</f>
        <v>0</v>
      </c>
      <c r="M55" s="31">
        <f>$G$55*$J$55</f>
        <v>0</v>
      </c>
      <c r="N55" s="31">
        <f>$I$55*$K$55</f>
        <v>0</v>
      </c>
      <c r="O55" s="31">
        <f>$N$55+$M$55</f>
        <v>0</v>
      </c>
      <c r="P55" s="75" t="s">
        <v>69</v>
      </c>
      <c r="Q55" s="75"/>
      <c r="R55" s="21">
        <f t="shared" si="0"/>
        <v>0</v>
      </c>
      <c r="S55" s="21">
        <f t="shared" si="1"/>
        <v>0</v>
      </c>
      <c r="T55" s="21">
        <f t="shared" si="2"/>
        <v>0</v>
      </c>
    </row>
    <row r="56" spans="2:20" s="1" customFormat="1" ht="11.1" customHeight="1" outlineLevel="1" x14ac:dyDescent="0.2">
      <c r="B56" s="27"/>
      <c r="C56" s="28" t="s">
        <v>74</v>
      </c>
      <c r="D56" s="29" t="s">
        <v>39</v>
      </c>
      <c r="E56" s="29"/>
      <c r="F56" s="30">
        <v>408</v>
      </c>
      <c r="G56" s="30">
        <f>$F$56</f>
        <v>408</v>
      </c>
      <c r="H56" s="32">
        <v>1</v>
      </c>
      <c r="I56" s="31">
        <f>ROUND($G$56*$H$56,3)</f>
        <v>408</v>
      </c>
      <c r="J56" s="60"/>
      <c r="K56" s="60"/>
      <c r="L56" s="31">
        <f>$K$56+$J$56</f>
        <v>0</v>
      </c>
      <c r="M56" s="31">
        <f>$G$56*$J$56</f>
        <v>0</v>
      </c>
      <c r="N56" s="31">
        <f>$I$56*$K$56</f>
        <v>0</v>
      </c>
      <c r="O56" s="31">
        <f>$N$56+$M$56</f>
        <v>0</v>
      </c>
      <c r="P56" s="75"/>
      <c r="Q56" s="75"/>
      <c r="R56" s="21">
        <f t="shared" si="0"/>
        <v>0</v>
      </c>
      <c r="S56" s="21">
        <f t="shared" si="1"/>
        <v>0</v>
      </c>
      <c r="T56" s="21">
        <f t="shared" si="2"/>
        <v>0</v>
      </c>
    </row>
    <row r="57" spans="2:20" s="1" customFormat="1" ht="11.1" customHeight="1" outlineLevel="1" x14ac:dyDescent="0.2">
      <c r="B57" s="27"/>
      <c r="C57" s="28" t="s">
        <v>75</v>
      </c>
      <c r="D57" s="29" t="s">
        <v>42</v>
      </c>
      <c r="E57" s="29"/>
      <c r="F57" s="30">
        <v>9.6</v>
      </c>
      <c r="G57" s="30">
        <f>$F$57</f>
        <v>9.6</v>
      </c>
      <c r="H57" s="33">
        <v>1.05</v>
      </c>
      <c r="I57" s="31">
        <f>ROUND($G$57*$H$57,3)</f>
        <v>10.08</v>
      </c>
      <c r="J57" s="60"/>
      <c r="K57" s="60"/>
      <c r="L57" s="31">
        <f>$K$57+$J$57</f>
        <v>0</v>
      </c>
      <c r="M57" s="31">
        <f>$G$57*$J$57</f>
        <v>0</v>
      </c>
      <c r="N57" s="31">
        <f>$I$57*$K$57</f>
        <v>0</v>
      </c>
      <c r="O57" s="31">
        <f>$N$57+$M$57</f>
        <v>0</v>
      </c>
      <c r="P57" s="75" t="s">
        <v>69</v>
      </c>
      <c r="Q57" s="75"/>
      <c r="R57" s="21">
        <f t="shared" si="0"/>
        <v>0</v>
      </c>
      <c r="S57" s="21">
        <f t="shared" si="1"/>
        <v>0</v>
      </c>
      <c r="T57" s="21">
        <f t="shared" si="2"/>
        <v>0</v>
      </c>
    </row>
    <row r="58" spans="2:20" s="1" customFormat="1" ht="11.1" customHeight="1" outlineLevel="1" x14ac:dyDescent="0.2">
      <c r="B58" s="27"/>
      <c r="C58" s="28" t="s">
        <v>76</v>
      </c>
      <c r="D58" s="29" t="s">
        <v>39</v>
      </c>
      <c r="E58" s="29"/>
      <c r="F58" s="30">
        <v>246</v>
      </c>
      <c r="G58" s="30">
        <f>$F$58</f>
        <v>246</v>
      </c>
      <c r="H58" s="32">
        <v>1</v>
      </c>
      <c r="I58" s="31">
        <f>ROUND($G$58*$H$58,3)</f>
        <v>246</v>
      </c>
      <c r="J58" s="60"/>
      <c r="K58" s="60"/>
      <c r="L58" s="31">
        <f>$K$58+$J$58</f>
        <v>0</v>
      </c>
      <c r="M58" s="31">
        <f>$G$58*$J$58</f>
        <v>0</v>
      </c>
      <c r="N58" s="31">
        <f>$I$58*$K$58</f>
        <v>0</v>
      </c>
      <c r="O58" s="31">
        <f>$N$58+$M$58</f>
        <v>0</v>
      </c>
      <c r="P58" s="75"/>
      <c r="Q58" s="75"/>
      <c r="R58" s="21">
        <f t="shared" si="0"/>
        <v>0</v>
      </c>
      <c r="S58" s="21">
        <f t="shared" si="1"/>
        <v>0</v>
      </c>
      <c r="T58" s="21">
        <f t="shared" si="2"/>
        <v>0</v>
      </c>
    </row>
    <row r="59" spans="2:20" s="1" customFormat="1" ht="11.1" customHeight="1" outlineLevel="1" x14ac:dyDescent="0.2">
      <c r="B59" s="27"/>
      <c r="C59" s="28" t="s">
        <v>77</v>
      </c>
      <c r="D59" s="29" t="s">
        <v>39</v>
      </c>
      <c r="E59" s="29"/>
      <c r="F59" s="30">
        <v>123</v>
      </c>
      <c r="G59" s="30">
        <f>$F$59</f>
        <v>123</v>
      </c>
      <c r="H59" s="32">
        <v>1</v>
      </c>
      <c r="I59" s="31">
        <f>ROUND($G$59*$H$59,3)</f>
        <v>123</v>
      </c>
      <c r="J59" s="60"/>
      <c r="K59" s="60"/>
      <c r="L59" s="31">
        <f>$K$59+$J$59</f>
        <v>0</v>
      </c>
      <c r="M59" s="31">
        <f>$G$59*$J$59</f>
        <v>0</v>
      </c>
      <c r="N59" s="31">
        <f>$I$59*$K$59</f>
        <v>0</v>
      </c>
      <c r="O59" s="31">
        <f>$N$59+$M$59</f>
        <v>0</v>
      </c>
      <c r="P59" s="75"/>
      <c r="Q59" s="75"/>
      <c r="R59" s="21">
        <f t="shared" si="0"/>
        <v>0</v>
      </c>
      <c r="S59" s="21">
        <f t="shared" si="1"/>
        <v>0</v>
      </c>
      <c r="T59" s="21">
        <f t="shared" si="2"/>
        <v>0</v>
      </c>
    </row>
    <row r="60" spans="2:20" s="15" customFormat="1" ht="11.1" customHeight="1" outlineLevel="1" x14ac:dyDescent="0.2">
      <c r="B60" s="16">
        <v>9</v>
      </c>
      <c r="C60" s="17" t="s">
        <v>78</v>
      </c>
      <c r="D60" s="18" t="s">
        <v>37</v>
      </c>
      <c r="E60" s="18"/>
      <c r="F60" s="19">
        <v>0.22</v>
      </c>
      <c r="G60" s="19">
        <v>0.22</v>
      </c>
      <c r="H60" s="20"/>
      <c r="I60" s="19">
        <v>0.22</v>
      </c>
      <c r="J60" s="57"/>
      <c r="K60" s="57"/>
      <c r="L60" s="20">
        <f>$O$60/$I$60</f>
        <v>27920</v>
      </c>
      <c r="M60" s="20">
        <f>$M$61+$M$62+$M$63+$M$64</f>
        <v>6142.4</v>
      </c>
      <c r="N60" s="20">
        <f>$N$61+$N$62+$N$63+$N$64</f>
        <v>0</v>
      </c>
      <c r="O60" s="20">
        <f>$O$61+$O$62+$O$63+$O$64</f>
        <v>6142.4</v>
      </c>
      <c r="P60" s="73"/>
      <c r="Q60" s="73"/>
      <c r="R60" s="21">
        <f t="shared" si="0"/>
        <v>0</v>
      </c>
      <c r="S60" s="21">
        <f t="shared" si="1"/>
        <v>0</v>
      </c>
      <c r="T60" s="21">
        <f t="shared" si="2"/>
        <v>0</v>
      </c>
    </row>
    <row r="61" spans="2:20" s="21" customFormat="1" ht="11.1" customHeight="1" outlineLevel="1" x14ac:dyDescent="0.2">
      <c r="B61" s="22"/>
      <c r="C61" s="23" t="s">
        <v>16</v>
      </c>
      <c r="D61" s="24" t="s">
        <v>37</v>
      </c>
      <c r="E61" s="24"/>
      <c r="F61" s="25">
        <v>0.22</v>
      </c>
      <c r="G61" s="25">
        <f>$F$61</f>
        <v>0.22</v>
      </c>
      <c r="H61" s="25">
        <v>1</v>
      </c>
      <c r="I61" s="26">
        <f>ROUND($G$61*$H$61,3)</f>
        <v>0.22</v>
      </c>
      <c r="J61" s="58">
        <v>27920</v>
      </c>
      <c r="K61" s="59"/>
      <c r="L61" s="48">
        <f>$K$61+$J$61</f>
        <v>27920</v>
      </c>
      <c r="M61" s="26">
        <f>$G$61*$J$61</f>
        <v>6142.4</v>
      </c>
      <c r="N61" s="26">
        <f>$I$61*$K$61</f>
        <v>0</v>
      </c>
      <c r="O61" s="26">
        <f>$N$61+$M$61</f>
        <v>6142.4</v>
      </c>
      <c r="P61" s="74"/>
      <c r="Q61" s="74"/>
      <c r="R61" s="21">
        <f t="shared" si="0"/>
        <v>6142.4</v>
      </c>
      <c r="S61" s="21">
        <f t="shared" si="1"/>
        <v>0</v>
      </c>
      <c r="T61" s="21">
        <f t="shared" si="2"/>
        <v>6142.4</v>
      </c>
    </row>
    <row r="62" spans="2:20" s="1" customFormat="1" ht="11.1" customHeight="1" outlineLevel="1" x14ac:dyDescent="0.2">
      <c r="B62" s="27"/>
      <c r="C62" s="28" t="s">
        <v>38</v>
      </c>
      <c r="D62" s="29" t="s">
        <v>39</v>
      </c>
      <c r="E62" s="29"/>
      <c r="F62" s="30">
        <v>20</v>
      </c>
      <c r="G62" s="30">
        <f>$F$62</f>
        <v>20</v>
      </c>
      <c r="H62" s="32">
        <v>1</v>
      </c>
      <c r="I62" s="31">
        <f>ROUND($G$62*$H$62,3)</f>
        <v>20</v>
      </c>
      <c r="J62" s="60"/>
      <c r="K62" s="60"/>
      <c r="L62" s="31">
        <f>$K$62+$J$62</f>
        <v>0</v>
      </c>
      <c r="M62" s="31">
        <f>$G$62*$J$62</f>
        <v>0</v>
      </c>
      <c r="N62" s="31">
        <f>$I$62*$K$62</f>
        <v>0</v>
      </c>
      <c r="O62" s="31">
        <f>$N$62+$M$62</f>
        <v>0</v>
      </c>
      <c r="P62" s="75"/>
      <c r="Q62" s="75"/>
      <c r="R62" s="21">
        <f t="shared" si="0"/>
        <v>0</v>
      </c>
      <c r="S62" s="21">
        <f t="shared" si="1"/>
        <v>0</v>
      </c>
      <c r="T62" s="21">
        <f t="shared" si="2"/>
        <v>0</v>
      </c>
    </row>
    <row r="63" spans="2:20" s="1" customFormat="1" ht="11.1" customHeight="1" outlineLevel="1" x14ac:dyDescent="0.2">
      <c r="B63" s="27"/>
      <c r="C63" s="28" t="s">
        <v>71</v>
      </c>
      <c r="D63" s="29" t="s">
        <v>37</v>
      </c>
      <c r="E63" s="29"/>
      <c r="F63" s="30">
        <v>0.22</v>
      </c>
      <c r="G63" s="30">
        <f>$F$63</f>
        <v>0.22</v>
      </c>
      <c r="H63" s="30">
        <v>1.3640000000000001</v>
      </c>
      <c r="I63" s="31">
        <f>ROUND($G$63*$H$63,3)</f>
        <v>0.3</v>
      </c>
      <c r="J63" s="60"/>
      <c r="K63" s="60"/>
      <c r="L63" s="31">
        <f>$K$63+$J$63</f>
        <v>0</v>
      </c>
      <c r="M63" s="31">
        <f>$G$63*$J$63</f>
        <v>0</v>
      </c>
      <c r="N63" s="31">
        <f>$I$63*$K$63</f>
        <v>0</v>
      </c>
      <c r="O63" s="31">
        <f>$N$63+$M$63</f>
        <v>0</v>
      </c>
      <c r="P63" s="75"/>
      <c r="Q63" s="75"/>
      <c r="R63" s="21">
        <f t="shared" si="0"/>
        <v>0</v>
      </c>
      <c r="S63" s="21">
        <f t="shared" si="1"/>
        <v>0</v>
      </c>
      <c r="T63" s="21">
        <f t="shared" si="2"/>
        <v>0</v>
      </c>
    </row>
    <row r="64" spans="2:20" s="1" customFormat="1" ht="11.1" customHeight="1" outlineLevel="1" x14ac:dyDescent="0.2">
      <c r="B64" s="27"/>
      <c r="C64" s="28" t="s">
        <v>52</v>
      </c>
      <c r="D64" s="29" t="s">
        <v>53</v>
      </c>
      <c r="E64" s="29"/>
      <c r="F64" s="30">
        <v>15</v>
      </c>
      <c r="G64" s="30">
        <f>$F$64</f>
        <v>15</v>
      </c>
      <c r="H64" s="31">
        <f>1.05</f>
        <v>1.05</v>
      </c>
      <c r="I64" s="31">
        <f>ROUND($G$64*$H$64,3)</f>
        <v>15.75</v>
      </c>
      <c r="J64" s="60"/>
      <c r="K64" s="60"/>
      <c r="L64" s="31">
        <f>$K$64+$J$64</f>
        <v>0</v>
      </c>
      <c r="M64" s="31">
        <f>$G$64*$J$64</f>
        <v>0</v>
      </c>
      <c r="N64" s="31">
        <f>$I$64*$K$64</f>
        <v>0</v>
      </c>
      <c r="O64" s="31">
        <f>$N$64+$M$64</f>
        <v>0</v>
      </c>
      <c r="P64" s="75"/>
      <c r="Q64" s="75"/>
      <c r="R64" s="21">
        <f t="shared" si="0"/>
        <v>0</v>
      </c>
      <c r="S64" s="21">
        <f t="shared" si="1"/>
        <v>0</v>
      </c>
      <c r="T64" s="21">
        <f t="shared" si="2"/>
        <v>0</v>
      </c>
    </row>
    <row r="65" spans="2:20" s="15" customFormat="1" ht="11.1" customHeight="1" outlineLevel="1" x14ac:dyDescent="0.2">
      <c r="B65" s="16">
        <v>10</v>
      </c>
      <c r="C65" s="17" t="s">
        <v>79</v>
      </c>
      <c r="D65" s="18" t="s">
        <v>39</v>
      </c>
      <c r="E65" s="18"/>
      <c r="F65" s="19">
        <v>2</v>
      </c>
      <c r="G65" s="19">
        <v>2</v>
      </c>
      <c r="H65" s="20"/>
      <c r="I65" s="19">
        <v>2</v>
      </c>
      <c r="J65" s="57"/>
      <c r="K65" s="57"/>
      <c r="L65" s="20">
        <f>$O$65/$I$65</f>
        <v>4400</v>
      </c>
      <c r="M65" s="20">
        <f>$M$66+$M$67+$M$68+$M$69+$M$70+$M$71+$M$72+$M$73+$M$74+$M$75+$M$76+$M$77+$M$78+$M$79+$M$80</f>
        <v>8800</v>
      </c>
      <c r="N65" s="20">
        <f>$N$66+$N$67+$N$68+$N$69+$N$70+$N$71+$N$72+$N$73+$N$74+$N$75+$N$76+$N$77+$N$78+$N$79+$N$80</f>
        <v>0</v>
      </c>
      <c r="O65" s="20">
        <f>$O$66+$O$67+$O$68+$O$69+$O$70+$O$71+$O$72+$O$73+$O$74+$O$75+$O$76+$O$77+$O$78+$O$79+$O$80</f>
        <v>8800</v>
      </c>
      <c r="P65" s="73"/>
      <c r="Q65" s="73"/>
      <c r="R65" s="21">
        <f t="shared" si="0"/>
        <v>0</v>
      </c>
      <c r="S65" s="21">
        <f t="shared" si="1"/>
        <v>0</v>
      </c>
      <c r="T65" s="21">
        <f t="shared" si="2"/>
        <v>0</v>
      </c>
    </row>
    <row r="66" spans="2:20" s="21" customFormat="1" ht="11.1" customHeight="1" outlineLevel="1" x14ac:dyDescent="0.2">
      <c r="B66" s="22"/>
      <c r="C66" s="23" t="s">
        <v>16</v>
      </c>
      <c r="D66" s="24" t="s">
        <v>39</v>
      </c>
      <c r="E66" s="24"/>
      <c r="F66" s="25">
        <v>2</v>
      </c>
      <c r="G66" s="25">
        <f>$F$66</f>
        <v>2</v>
      </c>
      <c r="H66" s="25">
        <v>1</v>
      </c>
      <c r="I66" s="26">
        <f>ROUND($G$66*$H$66,3)</f>
        <v>2</v>
      </c>
      <c r="J66" s="58">
        <v>4400</v>
      </c>
      <c r="K66" s="59"/>
      <c r="L66" s="48">
        <f>$K$66+$J$66</f>
        <v>4400</v>
      </c>
      <c r="M66" s="26">
        <f>$G$66*$J$66</f>
        <v>8800</v>
      </c>
      <c r="N66" s="26">
        <f>$I$66*$K$66</f>
        <v>0</v>
      </c>
      <c r="O66" s="26">
        <f>$N$66+$M$66</f>
        <v>8800</v>
      </c>
      <c r="P66" s="74"/>
      <c r="Q66" s="74"/>
      <c r="R66" s="21">
        <f t="shared" si="0"/>
        <v>8800</v>
      </c>
      <c r="S66" s="21">
        <f t="shared" si="1"/>
        <v>0</v>
      </c>
      <c r="T66" s="21">
        <f t="shared" si="2"/>
        <v>8800</v>
      </c>
    </row>
    <row r="67" spans="2:20" s="1" customFormat="1" ht="11.1" customHeight="1" outlineLevel="1" x14ac:dyDescent="0.2">
      <c r="B67" s="27"/>
      <c r="C67" s="28" t="s">
        <v>57</v>
      </c>
      <c r="D67" s="29" t="s">
        <v>37</v>
      </c>
      <c r="E67" s="29"/>
      <c r="F67" s="30">
        <v>0.03</v>
      </c>
      <c r="G67" s="30">
        <f>$F$67</f>
        <v>0.03</v>
      </c>
      <c r="H67" s="33">
        <v>1.05</v>
      </c>
      <c r="I67" s="31">
        <f>ROUND($G$67*$H$67,3)</f>
        <v>3.2000000000000001E-2</v>
      </c>
      <c r="J67" s="60"/>
      <c r="K67" s="60"/>
      <c r="L67" s="31">
        <f>$K$67+$J$67</f>
        <v>0</v>
      </c>
      <c r="M67" s="31">
        <f>$G$67*$J$67</f>
        <v>0</v>
      </c>
      <c r="N67" s="31">
        <f>$I$67*$K$67</f>
        <v>0</v>
      </c>
      <c r="O67" s="31">
        <f>$N$67+$M$67</f>
        <v>0</v>
      </c>
      <c r="P67" s="75"/>
      <c r="Q67" s="75"/>
      <c r="R67" s="21">
        <f t="shared" si="0"/>
        <v>0</v>
      </c>
      <c r="S67" s="21">
        <f t="shared" si="1"/>
        <v>0</v>
      </c>
      <c r="T67" s="21">
        <f t="shared" si="2"/>
        <v>0</v>
      </c>
    </row>
    <row r="68" spans="2:20" s="1" customFormat="1" ht="21.95" customHeight="1" outlineLevel="1" x14ac:dyDescent="0.2">
      <c r="B68" s="27"/>
      <c r="C68" s="28" t="s">
        <v>45</v>
      </c>
      <c r="D68" s="29" t="s">
        <v>42</v>
      </c>
      <c r="E68" s="29"/>
      <c r="F68" s="30">
        <v>14.26</v>
      </c>
      <c r="G68" s="30">
        <f>$F$68</f>
        <v>14.26</v>
      </c>
      <c r="H68" s="34">
        <v>1.1000000000000001</v>
      </c>
      <c r="I68" s="31">
        <f>ROUND($G$68*$H$68,3)</f>
        <v>15.686</v>
      </c>
      <c r="J68" s="60"/>
      <c r="K68" s="60"/>
      <c r="L68" s="31">
        <f>$K$68+$J$68</f>
        <v>0</v>
      </c>
      <c r="M68" s="31">
        <f>$G$68*$J$68</f>
        <v>0</v>
      </c>
      <c r="N68" s="31">
        <f>$I$68*$K$68</f>
        <v>0</v>
      </c>
      <c r="O68" s="31">
        <f>$N$68+$M$68</f>
        <v>0</v>
      </c>
      <c r="P68" s="75"/>
      <c r="Q68" s="75"/>
      <c r="R68" s="21">
        <f t="shared" si="0"/>
        <v>0</v>
      </c>
      <c r="S68" s="21">
        <f t="shared" si="1"/>
        <v>0</v>
      </c>
      <c r="T68" s="21">
        <f t="shared" si="2"/>
        <v>0</v>
      </c>
    </row>
    <row r="69" spans="2:20" s="1" customFormat="1" ht="11.1" customHeight="1" outlineLevel="1" x14ac:dyDescent="0.2">
      <c r="B69" s="27"/>
      <c r="C69" s="28" t="s">
        <v>59</v>
      </c>
      <c r="D69" s="29" t="s">
        <v>37</v>
      </c>
      <c r="E69" s="29"/>
      <c r="F69" s="30">
        <v>8.5999999999999993E-2</v>
      </c>
      <c r="G69" s="30">
        <f>$F$69</f>
        <v>8.5999999999999993E-2</v>
      </c>
      <c r="H69" s="33">
        <v>1.05</v>
      </c>
      <c r="I69" s="31">
        <f>ROUND($G$69*$H$69,3)</f>
        <v>0.09</v>
      </c>
      <c r="J69" s="60"/>
      <c r="K69" s="60"/>
      <c r="L69" s="31">
        <f>$K$69+$J$69</f>
        <v>0</v>
      </c>
      <c r="M69" s="31">
        <f>$G$69*$J$69</f>
        <v>0</v>
      </c>
      <c r="N69" s="31">
        <f>$I$69*$K$69</f>
        <v>0</v>
      </c>
      <c r="O69" s="31">
        <f>$N$69+$M$69</f>
        <v>0</v>
      </c>
      <c r="P69" s="75"/>
      <c r="Q69" s="75"/>
      <c r="R69" s="21">
        <f t="shared" si="0"/>
        <v>0</v>
      </c>
      <c r="S69" s="21">
        <f t="shared" si="1"/>
        <v>0</v>
      </c>
      <c r="T69" s="21">
        <f t="shared" si="2"/>
        <v>0</v>
      </c>
    </row>
    <row r="70" spans="2:20" s="1" customFormat="1" ht="11.1" customHeight="1" outlineLevel="1" x14ac:dyDescent="0.2">
      <c r="B70" s="27"/>
      <c r="C70" s="28" t="s">
        <v>80</v>
      </c>
      <c r="D70" s="29" t="s">
        <v>37</v>
      </c>
      <c r="E70" s="29"/>
      <c r="F70" s="30">
        <v>0.12</v>
      </c>
      <c r="G70" s="30">
        <f>$F$70</f>
        <v>0.12</v>
      </c>
      <c r="H70" s="33">
        <v>1.05</v>
      </c>
      <c r="I70" s="31">
        <f>ROUND($G$70*$H$70,3)</f>
        <v>0.126</v>
      </c>
      <c r="J70" s="60"/>
      <c r="K70" s="60"/>
      <c r="L70" s="31">
        <f>$K$70+$J$70</f>
        <v>0</v>
      </c>
      <c r="M70" s="31">
        <f>$G$70*$J$70</f>
        <v>0</v>
      </c>
      <c r="N70" s="31">
        <f>$I$70*$K$70</f>
        <v>0</v>
      </c>
      <c r="O70" s="31">
        <f>$N$70+$M$70</f>
        <v>0</v>
      </c>
      <c r="P70" s="75"/>
      <c r="Q70" s="75"/>
      <c r="R70" s="21">
        <f t="shared" si="0"/>
        <v>0</v>
      </c>
      <c r="S70" s="21">
        <f t="shared" si="1"/>
        <v>0</v>
      </c>
      <c r="T70" s="21">
        <f t="shared" si="2"/>
        <v>0</v>
      </c>
    </row>
    <row r="71" spans="2:20" s="1" customFormat="1" ht="11.1" customHeight="1" outlineLevel="1" x14ac:dyDescent="0.2">
      <c r="B71" s="27"/>
      <c r="C71" s="28" t="s">
        <v>81</v>
      </c>
      <c r="D71" s="29" t="s">
        <v>39</v>
      </c>
      <c r="E71" s="29"/>
      <c r="F71" s="30">
        <v>100</v>
      </c>
      <c r="G71" s="30">
        <f>$F$71</f>
        <v>100</v>
      </c>
      <c r="H71" s="32">
        <v>1</v>
      </c>
      <c r="I71" s="31">
        <f>ROUND($G$71*$H$71,3)</f>
        <v>100</v>
      </c>
      <c r="J71" s="60"/>
      <c r="K71" s="60"/>
      <c r="L71" s="31">
        <f>$K$71+$J$71</f>
        <v>0</v>
      </c>
      <c r="M71" s="31">
        <f>$G$71*$J$71</f>
        <v>0</v>
      </c>
      <c r="N71" s="31">
        <f>$I$71*$K$71</f>
        <v>0</v>
      </c>
      <c r="O71" s="31">
        <f>$N$71+$M$71</f>
        <v>0</v>
      </c>
      <c r="P71" s="75"/>
      <c r="Q71" s="75"/>
      <c r="R71" s="21">
        <f t="shared" si="0"/>
        <v>0</v>
      </c>
      <c r="S71" s="21">
        <f t="shared" si="1"/>
        <v>0</v>
      </c>
      <c r="T71" s="21">
        <f t="shared" si="2"/>
        <v>0</v>
      </c>
    </row>
    <row r="72" spans="2:20" s="1" customFormat="1" ht="11.1" customHeight="1" outlineLevel="1" x14ac:dyDescent="0.2">
      <c r="B72" s="27"/>
      <c r="C72" s="28" t="s">
        <v>82</v>
      </c>
      <c r="D72" s="29" t="s">
        <v>47</v>
      </c>
      <c r="E72" s="29"/>
      <c r="F72" s="30">
        <v>7.8920000000000003</v>
      </c>
      <c r="G72" s="30">
        <f>$F$72</f>
        <v>7.8920000000000003</v>
      </c>
      <c r="H72" s="33">
        <v>1.05</v>
      </c>
      <c r="I72" s="31">
        <f>ROUND($G$72*$H$72,3)</f>
        <v>8.2870000000000008</v>
      </c>
      <c r="J72" s="60"/>
      <c r="K72" s="60"/>
      <c r="L72" s="31">
        <f>$K$72+$J$72</f>
        <v>0</v>
      </c>
      <c r="M72" s="31">
        <f>$G$72*$J$72</f>
        <v>0</v>
      </c>
      <c r="N72" s="31">
        <f>$I$72*$K$72</f>
        <v>0</v>
      </c>
      <c r="O72" s="31">
        <f>$N$72+$M$72</f>
        <v>0</v>
      </c>
      <c r="P72" s="75" t="s">
        <v>83</v>
      </c>
      <c r="Q72" s="75"/>
      <c r="R72" s="21">
        <f t="shared" si="0"/>
        <v>0</v>
      </c>
      <c r="S72" s="21">
        <f t="shared" si="1"/>
        <v>0</v>
      </c>
      <c r="T72" s="21">
        <f t="shared" si="2"/>
        <v>0</v>
      </c>
    </row>
    <row r="73" spans="2:20" s="1" customFormat="1" ht="11.1" customHeight="1" outlineLevel="1" x14ac:dyDescent="0.2">
      <c r="B73" s="27"/>
      <c r="C73" s="28" t="s">
        <v>52</v>
      </c>
      <c r="D73" s="29" t="s">
        <v>53</v>
      </c>
      <c r="E73" s="29"/>
      <c r="F73" s="30">
        <v>49.066000000000003</v>
      </c>
      <c r="G73" s="30">
        <f>$F$73</f>
        <v>49.066000000000003</v>
      </c>
      <c r="H73" s="31">
        <f>1.05</f>
        <v>1.05</v>
      </c>
      <c r="I73" s="31">
        <f>ROUND($G$73*$H$73,3)</f>
        <v>51.518999999999998</v>
      </c>
      <c r="J73" s="60"/>
      <c r="K73" s="60"/>
      <c r="L73" s="31">
        <f>$K$73+$J$73</f>
        <v>0</v>
      </c>
      <c r="M73" s="31">
        <f>$G$73*$J$73</f>
        <v>0</v>
      </c>
      <c r="N73" s="31">
        <f>$I$73*$K$73</f>
        <v>0</v>
      </c>
      <c r="O73" s="31">
        <f>$N$73+$M$73</f>
        <v>0</v>
      </c>
      <c r="P73" s="75"/>
      <c r="Q73" s="75"/>
      <c r="R73" s="21">
        <f t="shared" si="0"/>
        <v>0</v>
      </c>
      <c r="S73" s="21">
        <f t="shared" si="1"/>
        <v>0</v>
      </c>
      <c r="T73" s="21">
        <f t="shared" si="2"/>
        <v>0</v>
      </c>
    </row>
    <row r="74" spans="2:20" s="1" customFormat="1" ht="21.95" customHeight="1" outlineLevel="1" x14ac:dyDescent="0.2">
      <c r="B74" s="27"/>
      <c r="C74" s="28" t="s">
        <v>84</v>
      </c>
      <c r="D74" s="29" t="s">
        <v>42</v>
      </c>
      <c r="E74" s="29"/>
      <c r="F74" s="30">
        <v>17.934999999999999</v>
      </c>
      <c r="G74" s="30">
        <f>$F$74</f>
        <v>17.934999999999999</v>
      </c>
      <c r="H74" s="33">
        <v>1.05</v>
      </c>
      <c r="I74" s="31">
        <f>ROUND($G$74*$H$74,3)</f>
        <v>18.832000000000001</v>
      </c>
      <c r="J74" s="60"/>
      <c r="K74" s="60"/>
      <c r="L74" s="31">
        <f>$K$74+$J$74</f>
        <v>0</v>
      </c>
      <c r="M74" s="31">
        <f>$G$74*$J$74</f>
        <v>0</v>
      </c>
      <c r="N74" s="31">
        <f>$I$74*$K$74</f>
        <v>0</v>
      </c>
      <c r="O74" s="31">
        <f>$N$74+$M$74</f>
        <v>0</v>
      </c>
      <c r="P74" s="75" t="s">
        <v>85</v>
      </c>
      <c r="Q74" s="75"/>
      <c r="R74" s="21">
        <f t="shared" si="0"/>
        <v>0</v>
      </c>
      <c r="S74" s="21">
        <f t="shared" si="1"/>
        <v>0</v>
      </c>
      <c r="T74" s="21">
        <f t="shared" si="2"/>
        <v>0</v>
      </c>
    </row>
    <row r="75" spans="2:20" s="1" customFormat="1" ht="11.1" customHeight="1" outlineLevel="1" x14ac:dyDescent="0.2">
      <c r="B75" s="27"/>
      <c r="C75" s="28" t="s">
        <v>86</v>
      </c>
      <c r="D75" s="29" t="s">
        <v>47</v>
      </c>
      <c r="E75" s="29"/>
      <c r="F75" s="30">
        <v>17.2</v>
      </c>
      <c r="G75" s="30">
        <f>$F$75</f>
        <v>17.2</v>
      </c>
      <c r="H75" s="33">
        <v>1.05</v>
      </c>
      <c r="I75" s="31">
        <f>ROUND($G$75*$H$75,3)</f>
        <v>18.059999999999999</v>
      </c>
      <c r="J75" s="60"/>
      <c r="K75" s="60"/>
      <c r="L75" s="31">
        <f>$K$75+$J$75</f>
        <v>0</v>
      </c>
      <c r="M75" s="31">
        <f>$G$75*$J$75</f>
        <v>0</v>
      </c>
      <c r="N75" s="31">
        <f>$I$75*$K$75</f>
        <v>0</v>
      </c>
      <c r="O75" s="31">
        <f>$N$75+$M$75</f>
        <v>0</v>
      </c>
      <c r="P75" s="75" t="s">
        <v>85</v>
      </c>
      <c r="Q75" s="75"/>
      <c r="R75" s="21">
        <f t="shared" si="0"/>
        <v>0</v>
      </c>
      <c r="S75" s="21">
        <f t="shared" si="1"/>
        <v>0</v>
      </c>
      <c r="T75" s="21">
        <f t="shared" si="2"/>
        <v>0</v>
      </c>
    </row>
    <row r="76" spans="2:20" s="1" customFormat="1" ht="11.1" customHeight="1" outlineLevel="1" x14ac:dyDescent="0.2">
      <c r="B76" s="27"/>
      <c r="C76" s="28" t="s">
        <v>54</v>
      </c>
      <c r="D76" s="29" t="s">
        <v>42</v>
      </c>
      <c r="E76" s="29"/>
      <c r="F76" s="30">
        <v>14.26</v>
      </c>
      <c r="G76" s="30">
        <f>$F$76</f>
        <v>14.26</v>
      </c>
      <c r="H76" s="33">
        <v>1.05</v>
      </c>
      <c r="I76" s="31">
        <f>ROUND($G$76*$H$76,3)</f>
        <v>14.973000000000001</v>
      </c>
      <c r="J76" s="60"/>
      <c r="K76" s="60"/>
      <c r="L76" s="31">
        <f>$K$76+$J$76</f>
        <v>0</v>
      </c>
      <c r="M76" s="31">
        <f>$G$76*$J$76</f>
        <v>0</v>
      </c>
      <c r="N76" s="31">
        <f>$I$76*$K$76</f>
        <v>0</v>
      </c>
      <c r="O76" s="31">
        <f>$N$76+$M$76</f>
        <v>0</v>
      </c>
      <c r="P76" s="75"/>
      <c r="Q76" s="75"/>
      <c r="R76" s="21">
        <f t="shared" si="0"/>
        <v>0</v>
      </c>
      <c r="S76" s="21">
        <f t="shared" si="1"/>
        <v>0</v>
      </c>
      <c r="T76" s="21">
        <f t="shared" si="2"/>
        <v>0</v>
      </c>
    </row>
    <row r="77" spans="2:20" s="1" customFormat="1" ht="11.1" customHeight="1" outlineLevel="1" x14ac:dyDescent="0.2">
      <c r="B77" s="27"/>
      <c r="C77" s="28" t="s">
        <v>87</v>
      </c>
      <c r="D77" s="29" t="s">
        <v>39</v>
      </c>
      <c r="E77" s="29"/>
      <c r="F77" s="30">
        <v>85</v>
      </c>
      <c r="G77" s="30">
        <f>$F$77</f>
        <v>85</v>
      </c>
      <c r="H77" s="32">
        <v>1</v>
      </c>
      <c r="I77" s="31">
        <f>ROUND($G$77*$H$77,3)</f>
        <v>85</v>
      </c>
      <c r="J77" s="60"/>
      <c r="K77" s="60"/>
      <c r="L77" s="31">
        <f>$K$77+$J$77</f>
        <v>0</v>
      </c>
      <c r="M77" s="31">
        <f>$G$77*$J$77</f>
        <v>0</v>
      </c>
      <c r="N77" s="31">
        <f>$I$77*$K$77</f>
        <v>0</v>
      </c>
      <c r="O77" s="31">
        <f>$N$77+$M$77</f>
        <v>0</v>
      </c>
      <c r="P77" s="75" t="s">
        <v>85</v>
      </c>
      <c r="Q77" s="75"/>
      <c r="R77" s="21">
        <f t="shared" si="0"/>
        <v>0</v>
      </c>
      <c r="S77" s="21">
        <f t="shared" si="1"/>
        <v>0</v>
      </c>
      <c r="T77" s="21">
        <f t="shared" si="2"/>
        <v>0</v>
      </c>
    </row>
    <row r="78" spans="2:20" s="1" customFormat="1" ht="11.1" customHeight="1" outlineLevel="1" x14ac:dyDescent="0.2">
      <c r="B78" s="27"/>
      <c r="C78" s="28" t="s">
        <v>46</v>
      </c>
      <c r="D78" s="29" t="s">
        <v>47</v>
      </c>
      <c r="E78" s="29"/>
      <c r="F78" s="30">
        <v>14.26</v>
      </c>
      <c r="G78" s="30">
        <f>$F$78</f>
        <v>14.26</v>
      </c>
      <c r="H78" s="33">
        <v>1.05</v>
      </c>
      <c r="I78" s="31">
        <f>ROUND($G$78*$H$78,3)</f>
        <v>14.973000000000001</v>
      </c>
      <c r="J78" s="60"/>
      <c r="K78" s="60"/>
      <c r="L78" s="31">
        <f>$K$78+$J$78</f>
        <v>0</v>
      </c>
      <c r="M78" s="31">
        <f>$G$78*$J$78</f>
        <v>0</v>
      </c>
      <c r="N78" s="31">
        <f>$I$78*$K$78</f>
        <v>0</v>
      </c>
      <c r="O78" s="31">
        <f>$N$78+$M$78</f>
        <v>0</v>
      </c>
      <c r="P78" s="75"/>
      <c r="Q78" s="75"/>
      <c r="R78" s="21">
        <f t="shared" si="0"/>
        <v>0</v>
      </c>
      <c r="S78" s="21">
        <f t="shared" si="1"/>
        <v>0</v>
      </c>
      <c r="T78" s="21">
        <f t="shared" si="2"/>
        <v>0</v>
      </c>
    </row>
    <row r="79" spans="2:20" s="1" customFormat="1" ht="21.95" customHeight="1" outlineLevel="1" x14ac:dyDescent="0.2">
      <c r="B79" s="27"/>
      <c r="C79" s="28" t="s">
        <v>88</v>
      </c>
      <c r="D79" s="29" t="s">
        <v>37</v>
      </c>
      <c r="E79" s="29"/>
      <c r="F79" s="30">
        <v>0.71299999999999997</v>
      </c>
      <c r="G79" s="30">
        <f>$F$79</f>
        <v>0.71299999999999997</v>
      </c>
      <c r="H79" s="33">
        <v>1.05</v>
      </c>
      <c r="I79" s="31">
        <f>ROUND($G$79*$H$79,3)</f>
        <v>0.749</v>
      </c>
      <c r="J79" s="60"/>
      <c r="K79" s="60"/>
      <c r="L79" s="31">
        <f>$K$79+$J$79</f>
        <v>0</v>
      </c>
      <c r="M79" s="31">
        <f>$G$79*$J$79</f>
        <v>0</v>
      </c>
      <c r="N79" s="31">
        <f>$I$79*$K$79</f>
        <v>0</v>
      </c>
      <c r="O79" s="31">
        <f>$N$79+$M$79</f>
        <v>0</v>
      </c>
      <c r="P79" s="75"/>
      <c r="Q79" s="75"/>
      <c r="R79" s="21">
        <f t="shared" si="0"/>
        <v>0</v>
      </c>
      <c r="S79" s="21">
        <f t="shared" si="1"/>
        <v>0</v>
      </c>
      <c r="T79" s="21">
        <f t="shared" si="2"/>
        <v>0</v>
      </c>
    </row>
    <row r="80" spans="2:20" s="1" customFormat="1" ht="11.1" customHeight="1" outlineLevel="1" x14ac:dyDescent="0.2">
      <c r="B80" s="27"/>
      <c r="C80" s="28" t="s">
        <v>89</v>
      </c>
      <c r="D80" s="29" t="s">
        <v>39</v>
      </c>
      <c r="E80" s="29"/>
      <c r="F80" s="30">
        <v>18</v>
      </c>
      <c r="G80" s="30">
        <f>$F$80</f>
        <v>18</v>
      </c>
      <c r="H80" s="32">
        <v>1</v>
      </c>
      <c r="I80" s="31">
        <f>ROUND($G$80*$H$80,3)</f>
        <v>18</v>
      </c>
      <c r="J80" s="60"/>
      <c r="K80" s="60"/>
      <c r="L80" s="31">
        <f>$K$80+$J$80</f>
        <v>0</v>
      </c>
      <c r="M80" s="31">
        <f>$G$80*$J$80</f>
        <v>0</v>
      </c>
      <c r="N80" s="31">
        <f>$I$80*$K$80</f>
        <v>0</v>
      </c>
      <c r="O80" s="31">
        <f>$N$80+$M$80</f>
        <v>0</v>
      </c>
      <c r="P80" s="75"/>
      <c r="Q80" s="75"/>
      <c r="R80" s="21">
        <f t="shared" si="0"/>
        <v>0</v>
      </c>
      <c r="S80" s="21">
        <f t="shared" si="1"/>
        <v>0</v>
      </c>
      <c r="T80" s="21">
        <f t="shared" si="2"/>
        <v>0</v>
      </c>
    </row>
    <row r="81" spans="2:20" s="15" customFormat="1" ht="11.1" customHeight="1" outlineLevel="1" x14ac:dyDescent="0.2">
      <c r="B81" s="16">
        <v>11</v>
      </c>
      <c r="C81" s="17" t="s">
        <v>90</v>
      </c>
      <c r="D81" s="18" t="s">
        <v>47</v>
      </c>
      <c r="E81" s="18"/>
      <c r="F81" s="19">
        <v>25.9</v>
      </c>
      <c r="G81" s="19">
        <v>25.9</v>
      </c>
      <c r="H81" s="20"/>
      <c r="I81" s="19">
        <v>25.9</v>
      </c>
      <c r="J81" s="57"/>
      <c r="K81" s="57"/>
      <c r="L81" s="20">
        <f>$O$81/$I$81</f>
        <v>660</v>
      </c>
      <c r="M81" s="20">
        <f>$M$82+$M$83+$M$84+$M$85+$M$86+$M$87+$M$88+$M$89+$M$90+$M$91+$M$92</f>
        <v>17094</v>
      </c>
      <c r="N81" s="20">
        <f>$N$82+$N$83+$N$84+$N$85+$N$86+$N$87+$N$88+$N$89+$N$90+$N$91+$N$92</f>
        <v>0</v>
      </c>
      <c r="O81" s="20">
        <f>$O$82+$O$83+$O$84+$O$85+$O$86+$O$87+$O$88+$O$89+$O$90+$O$91+$O$92</f>
        <v>17094</v>
      </c>
      <c r="P81" s="73"/>
      <c r="Q81" s="73"/>
      <c r="R81" s="21">
        <f t="shared" ref="R81:R144" si="3">G81*J81</f>
        <v>0</v>
      </c>
      <c r="S81" s="21">
        <f t="shared" ref="S81:S144" si="4">I81*K81</f>
        <v>0</v>
      </c>
      <c r="T81" s="21">
        <f t="shared" ref="T81:T144" si="5">R81+S81</f>
        <v>0</v>
      </c>
    </row>
    <row r="82" spans="2:20" s="21" customFormat="1" ht="11.1" customHeight="1" outlineLevel="1" x14ac:dyDescent="0.2">
      <c r="B82" s="22"/>
      <c r="C82" s="23" t="s">
        <v>16</v>
      </c>
      <c r="D82" s="24" t="s">
        <v>47</v>
      </c>
      <c r="E82" s="24"/>
      <c r="F82" s="25">
        <v>25.9</v>
      </c>
      <c r="G82" s="25">
        <f>$F$82</f>
        <v>25.9</v>
      </c>
      <c r="H82" s="25">
        <v>1</v>
      </c>
      <c r="I82" s="26">
        <f>ROUND($G$82*$H$82,3)</f>
        <v>25.9</v>
      </c>
      <c r="J82" s="61">
        <v>660</v>
      </c>
      <c r="K82" s="59"/>
      <c r="L82" s="49">
        <f>$K$82+$J$82</f>
        <v>660</v>
      </c>
      <c r="M82" s="26">
        <f>$G$82*$J$82</f>
        <v>17094</v>
      </c>
      <c r="N82" s="26">
        <f>$I$82*$K$82</f>
        <v>0</v>
      </c>
      <c r="O82" s="26">
        <f>$N$82+$M$82</f>
        <v>17094</v>
      </c>
      <c r="P82" s="74"/>
      <c r="Q82" s="74"/>
      <c r="R82" s="21">
        <f t="shared" si="3"/>
        <v>17094</v>
      </c>
      <c r="S82" s="21">
        <f t="shared" si="4"/>
        <v>0</v>
      </c>
      <c r="T82" s="21">
        <f t="shared" si="5"/>
        <v>17094</v>
      </c>
    </row>
    <row r="83" spans="2:20" s="1" customFormat="1" ht="11.1" customHeight="1" outlineLevel="1" x14ac:dyDescent="0.2">
      <c r="B83" s="27"/>
      <c r="C83" s="28" t="s">
        <v>91</v>
      </c>
      <c r="D83" s="29" t="s">
        <v>39</v>
      </c>
      <c r="E83" s="29"/>
      <c r="F83" s="30">
        <v>6</v>
      </c>
      <c r="G83" s="30">
        <f>$F$83</f>
        <v>6</v>
      </c>
      <c r="H83" s="32">
        <v>1</v>
      </c>
      <c r="I83" s="31">
        <f>ROUND($G$83*$H$83,3)</f>
        <v>6</v>
      </c>
      <c r="J83" s="60"/>
      <c r="K83" s="60"/>
      <c r="L83" s="31">
        <f>$K$83+$J$83</f>
        <v>0</v>
      </c>
      <c r="M83" s="31">
        <f>$G$83*$J$83</f>
        <v>0</v>
      </c>
      <c r="N83" s="31">
        <f>$I$83*$K$83</f>
        <v>0</v>
      </c>
      <c r="O83" s="31">
        <f>$N$83+$M$83</f>
        <v>0</v>
      </c>
      <c r="P83" s="75"/>
      <c r="Q83" s="75"/>
      <c r="R83" s="21">
        <f t="shared" si="3"/>
        <v>0</v>
      </c>
      <c r="S83" s="21">
        <f t="shared" si="4"/>
        <v>0</v>
      </c>
      <c r="T83" s="21">
        <f t="shared" si="5"/>
        <v>0</v>
      </c>
    </row>
    <row r="84" spans="2:20" s="1" customFormat="1" ht="11.1" customHeight="1" outlineLevel="1" x14ac:dyDescent="0.2">
      <c r="B84" s="27"/>
      <c r="C84" s="28" t="s">
        <v>92</v>
      </c>
      <c r="D84" s="29" t="s">
        <v>39</v>
      </c>
      <c r="E84" s="29"/>
      <c r="F84" s="30">
        <v>7</v>
      </c>
      <c r="G84" s="30">
        <f>$F$84</f>
        <v>7</v>
      </c>
      <c r="H84" s="32">
        <v>1</v>
      </c>
      <c r="I84" s="31">
        <f>ROUND($G$84*$H$84,3)</f>
        <v>7</v>
      </c>
      <c r="J84" s="60"/>
      <c r="K84" s="60"/>
      <c r="L84" s="31">
        <f>$K$84+$J$84</f>
        <v>0</v>
      </c>
      <c r="M84" s="31">
        <f>$G$84*$J$84</f>
        <v>0</v>
      </c>
      <c r="N84" s="31">
        <f>$I$84*$K$84</f>
        <v>0</v>
      </c>
      <c r="O84" s="31">
        <f>$N$84+$M$84</f>
        <v>0</v>
      </c>
      <c r="P84" s="75"/>
      <c r="Q84" s="75"/>
      <c r="R84" s="21">
        <f t="shared" si="3"/>
        <v>0</v>
      </c>
      <c r="S84" s="21">
        <f t="shared" si="4"/>
        <v>0</v>
      </c>
      <c r="T84" s="21">
        <f t="shared" si="5"/>
        <v>0</v>
      </c>
    </row>
    <row r="85" spans="2:20" s="1" customFormat="1" ht="11.1" customHeight="1" outlineLevel="1" x14ac:dyDescent="0.2">
      <c r="B85" s="27"/>
      <c r="C85" s="28" t="s">
        <v>93</v>
      </c>
      <c r="D85" s="29" t="s">
        <v>39</v>
      </c>
      <c r="E85" s="29"/>
      <c r="F85" s="30">
        <v>6</v>
      </c>
      <c r="G85" s="30">
        <f>$F$85</f>
        <v>6</v>
      </c>
      <c r="H85" s="32">
        <v>1</v>
      </c>
      <c r="I85" s="31">
        <f>ROUND($G$85*$H$85,3)</f>
        <v>6</v>
      </c>
      <c r="J85" s="60"/>
      <c r="K85" s="60"/>
      <c r="L85" s="31">
        <f>$K$85+$J$85</f>
        <v>0</v>
      </c>
      <c r="M85" s="31">
        <f>$G$85*$J$85</f>
        <v>0</v>
      </c>
      <c r="N85" s="31">
        <f>$I$85*$K$85</f>
        <v>0</v>
      </c>
      <c r="O85" s="31">
        <f>$N$85+$M$85</f>
        <v>0</v>
      </c>
      <c r="P85" s="75"/>
      <c r="Q85" s="75"/>
      <c r="R85" s="21">
        <f t="shared" si="3"/>
        <v>0</v>
      </c>
      <c r="S85" s="21">
        <f t="shared" si="4"/>
        <v>0</v>
      </c>
      <c r="T85" s="21">
        <f t="shared" si="5"/>
        <v>0</v>
      </c>
    </row>
    <row r="86" spans="2:20" s="1" customFormat="1" ht="11.1" customHeight="1" outlineLevel="1" x14ac:dyDescent="0.2">
      <c r="B86" s="27"/>
      <c r="C86" s="28" t="s">
        <v>94</v>
      </c>
      <c r="D86" s="29" t="s">
        <v>39</v>
      </c>
      <c r="E86" s="29"/>
      <c r="F86" s="30">
        <v>6</v>
      </c>
      <c r="G86" s="30">
        <f>$F$86</f>
        <v>6</v>
      </c>
      <c r="H86" s="32">
        <v>1</v>
      </c>
      <c r="I86" s="31">
        <f>ROUND($G$86*$H$86,3)</f>
        <v>6</v>
      </c>
      <c r="J86" s="60"/>
      <c r="K86" s="60"/>
      <c r="L86" s="31">
        <f>$K$86+$J$86</f>
        <v>0</v>
      </c>
      <c r="M86" s="31">
        <f>$G$86*$J$86</f>
        <v>0</v>
      </c>
      <c r="N86" s="31">
        <f>$I$86*$K$86</f>
        <v>0</v>
      </c>
      <c r="O86" s="31">
        <f>$N$86+$M$86</f>
        <v>0</v>
      </c>
      <c r="P86" s="75"/>
      <c r="Q86" s="75"/>
      <c r="R86" s="21">
        <f t="shared" si="3"/>
        <v>0</v>
      </c>
      <c r="S86" s="21">
        <f t="shared" si="4"/>
        <v>0</v>
      </c>
      <c r="T86" s="21">
        <f t="shared" si="5"/>
        <v>0</v>
      </c>
    </row>
    <row r="87" spans="2:20" s="1" customFormat="1" ht="11.1" customHeight="1" outlineLevel="1" x14ac:dyDescent="0.2">
      <c r="B87" s="27"/>
      <c r="C87" s="28" t="s">
        <v>95</v>
      </c>
      <c r="D87" s="29" t="s">
        <v>39</v>
      </c>
      <c r="E87" s="29"/>
      <c r="F87" s="30">
        <v>6</v>
      </c>
      <c r="G87" s="30">
        <f>$F$87</f>
        <v>6</v>
      </c>
      <c r="H87" s="32">
        <v>1</v>
      </c>
      <c r="I87" s="31">
        <f>ROUND($G$87*$H$87,3)</f>
        <v>6</v>
      </c>
      <c r="J87" s="60"/>
      <c r="K87" s="60"/>
      <c r="L87" s="31">
        <f>$K$87+$J$87</f>
        <v>0</v>
      </c>
      <c r="M87" s="31">
        <f>$G$87*$J$87</f>
        <v>0</v>
      </c>
      <c r="N87" s="31">
        <f>$I$87*$K$87</f>
        <v>0</v>
      </c>
      <c r="O87" s="31">
        <f>$N$87+$M$87</f>
        <v>0</v>
      </c>
      <c r="P87" s="75"/>
      <c r="Q87" s="75"/>
      <c r="R87" s="21">
        <f t="shared" si="3"/>
        <v>0</v>
      </c>
      <c r="S87" s="21">
        <f t="shared" si="4"/>
        <v>0</v>
      </c>
      <c r="T87" s="21">
        <f t="shared" si="5"/>
        <v>0</v>
      </c>
    </row>
    <row r="88" spans="2:20" s="1" customFormat="1" ht="11.1" customHeight="1" outlineLevel="1" x14ac:dyDescent="0.2">
      <c r="B88" s="27"/>
      <c r="C88" s="28" t="s">
        <v>96</v>
      </c>
      <c r="D88" s="29" t="s">
        <v>39</v>
      </c>
      <c r="E88" s="29"/>
      <c r="F88" s="30">
        <v>48</v>
      </c>
      <c r="G88" s="30">
        <f>$F$88</f>
        <v>48</v>
      </c>
      <c r="H88" s="32">
        <v>1</v>
      </c>
      <c r="I88" s="31">
        <f>ROUND($G$88*$H$88,3)</f>
        <v>48</v>
      </c>
      <c r="J88" s="60"/>
      <c r="K88" s="60"/>
      <c r="L88" s="31">
        <f>$K$88+$J$88</f>
        <v>0</v>
      </c>
      <c r="M88" s="31">
        <f>$G$88*$J$88</f>
        <v>0</v>
      </c>
      <c r="N88" s="31">
        <f>$I$88*$K$88</f>
        <v>0</v>
      </c>
      <c r="O88" s="31">
        <f>$N$88+$M$88</f>
        <v>0</v>
      </c>
      <c r="P88" s="75"/>
      <c r="Q88" s="75"/>
      <c r="R88" s="21">
        <f t="shared" si="3"/>
        <v>0</v>
      </c>
      <c r="S88" s="21">
        <f t="shared" si="4"/>
        <v>0</v>
      </c>
      <c r="T88" s="21">
        <f t="shared" si="5"/>
        <v>0</v>
      </c>
    </row>
    <row r="89" spans="2:20" s="1" customFormat="1" ht="21.95" customHeight="1" outlineLevel="1" x14ac:dyDescent="0.2">
      <c r="B89" s="27"/>
      <c r="C89" s="28" t="s">
        <v>97</v>
      </c>
      <c r="D89" s="29" t="s">
        <v>39</v>
      </c>
      <c r="E89" s="29"/>
      <c r="F89" s="30">
        <v>12</v>
      </c>
      <c r="G89" s="30">
        <f>$F$89</f>
        <v>12</v>
      </c>
      <c r="H89" s="32">
        <v>1</v>
      </c>
      <c r="I89" s="31">
        <f>ROUND($G$89*$H$89,3)</f>
        <v>12</v>
      </c>
      <c r="J89" s="60"/>
      <c r="K89" s="60"/>
      <c r="L89" s="31">
        <f>$K$89+$J$89</f>
        <v>0</v>
      </c>
      <c r="M89" s="31">
        <f>$G$89*$J$89</f>
        <v>0</v>
      </c>
      <c r="N89" s="31">
        <f>$I$89*$K$89</f>
        <v>0</v>
      </c>
      <c r="O89" s="31">
        <f>$N$89+$M$89</f>
        <v>0</v>
      </c>
      <c r="P89" s="75"/>
      <c r="Q89" s="75"/>
      <c r="R89" s="21">
        <f t="shared" si="3"/>
        <v>0</v>
      </c>
      <c r="S89" s="21">
        <f t="shared" si="4"/>
        <v>0</v>
      </c>
      <c r="T89" s="21">
        <f t="shared" si="5"/>
        <v>0</v>
      </c>
    </row>
    <row r="90" spans="2:20" s="1" customFormat="1" ht="11.1" customHeight="1" outlineLevel="1" x14ac:dyDescent="0.2">
      <c r="B90" s="27"/>
      <c r="C90" s="28" t="s">
        <v>98</v>
      </c>
      <c r="D90" s="29" t="s">
        <v>39</v>
      </c>
      <c r="E90" s="29"/>
      <c r="F90" s="30">
        <v>4</v>
      </c>
      <c r="G90" s="30">
        <f>$F$90</f>
        <v>4</v>
      </c>
      <c r="H90" s="32">
        <v>1</v>
      </c>
      <c r="I90" s="31">
        <f>ROUND($G$90*$H$90,3)</f>
        <v>4</v>
      </c>
      <c r="J90" s="60"/>
      <c r="K90" s="60"/>
      <c r="L90" s="31">
        <f>$K$90+$J$90</f>
        <v>0</v>
      </c>
      <c r="M90" s="31">
        <f>$G$90*$J$90</f>
        <v>0</v>
      </c>
      <c r="N90" s="31">
        <f>$I$90*$K$90</f>
        <v>0</v>
      </c>
      <c r="O90" s="31">
        <f>$N$90+$M$90</f>
        <v>0</v>
      </c>
      <c r="P90" s="75"/>
      <c r="Q90" s="75"/>
      <c r="R90" s="21">
        <f t="shared" si="3"/>
        <v>0</v>
      </c>
      <c r="S90" s="21">
        <f t="shared" si="4"/>
        <v>0</v>
      </c>
      <c r="T90" s="21">
        <f t="shared" si="5"/>
        <v>0</v>
      </c>
    </row>
    <row r="91" spans="2:20" s="1" customFormat="1" ht="11.1" customHeight="1" outlineLevel="1" x14ac:dyDescent="0.2">
      <c r="B91" s="27"/>
      <c r="C91" s="28" t="s">
        <v>99</v>
      </c>
      <c r="D91" s="29" t="s">
        <v>39</v>
      </c>
      <c r="E91" s="29"/>
      <c r="F91" s="30">
        <v>8</v>
      </c>
      <c r="G91" s="30">
        <f>$F$91</f>
        <v>8</v>
      </c>
      <c r="H91" s="32">
        <v>1</v>
      </c>
      <c r="I91" s="31">
        <f>ROUND($G$91*$H$91,3)</f>
        <v>8</v>
      </c>
      <c r="J91" s="60"/>
      <c r="K91" s="60"/>
      <c r="L91" s="31">
        <f>$K$91+$J$91</f>
        <v>0</v>
      </c>
      <c r="M91" s="31">
        <f>$G$91*$J$91</f>
        <v>0</v>
      </c>
      <c r="N91" s="31">
        <f>$I$91*$K$91</f>
        <v>0</v>
      </c>
      <c r="O91" s="31">
        <f>$N$91+$M$91</f>
        <v>0</v>
      </c>
      <c r="P91" s="75"/>
      <c r="Q91" s="75"/>
      <c r="R91" s="21">
        <f t="shared" si="3"/>
        <v>0</v>
      </c>
      <c r="S91" s="21">
        <f t="shared" si="4"/>
        <v>0</v>
      </c>
      <c r="T91" s="21">
        <f t="shared" si="5"/>
        <v>0</v>
      </c>
    </row>
    <row r="92" spans="2:20" s="1" customFormat="1" ht="21.95" customHeight="1" outlineLevel="1" x14ac:dyDescent="0.2">
      <c r="B92" s="27"/>
      <c r="C92" s="28" t="s">
        <v>100</v>
      </c>
      <c r="D92" s="29" t="s">
        <v>39</v>
      </c>
      <c r="E92" s="29"/>
      <c r="F92" s="30">
        <v>36</v>
      </c>
      <c r="G92" s="30">
        <f>$F$92</f>
        <v>36</v>
      </c>
      <c r="H92" s="32">
        <v>1</v>
      </c>
      <c r="I92" s="31">
        <f>ROUND($G$92*$H$92,3)</f>
        <v>36</v>
      </c>
      <c r="J92" s="60"/>
      <c r="K92" s="60"/>
      <c r="L92" s="31">
        <f>$K$92+$J$92</f>
        <v>0</v>
      </c>
      <c r="M92" s="31">
        <f>$G$92*$J$92</f>
        <v>0</v>
      </c>
      <c r="N92" s="31">
        <f>$I$92*$K$92</f>
        <v>0</v>
      </c>
      <c r="O92" s="31">
        <f>$N$92+$M$92</f>
        <v>0</v>
      </c>
      <c r="P92" s="75"/>
      <c r="Q92" s="75"/>
      <c r="R92" s="21">
        <f t="shared" si="3"/>
        <v>0</v>
      </c>
      <c r="S92" s="21">
        <f t="shared" si="4"/>
        <v>0</v>
      </c>
      <c r="T92" s="21">
        <f t="shared" si="5"/>
        <v>0</v>
      </c>
    </row>
    <row r="93" spans="2:20" s="15" customFormat="1" ht="21.95" customHeight="1" outlineLevel="1" x14ac:dyDescent="0.2">
      <c r="B93" s="16">
        <v>12</v>
      </c>
      <c r="C93" s="17" t="s">
        <v>101</v>
      </c>
      <c r="D93" s="18" t="s">
        <v>42</v>
      </c>
      <c r="E93" s="18"/>
      <c r="F93" s="19">
        <v>149.29</v>
      </c>
      <c r="G93" s="19">
        <v>149.29</v>
      </c>
      <c r="H93" s="20"/>
      <c r="I93" s="19">
        <v>149.29</v>
      </c>
      <c r="J93" s="57"/>
      <c r="K93" s="57"/>
      <c r="L93" s="20">
        <f>$O$93/$I$93</f>
        <v>218</v>
      </c>
      <c r="M93" s="20">
        <f>$M$94+$M$95+$M$96+$M$97</f>
        <v>32545.219999999998</v>
      </c>
      <c r="N93" s="20">
        <f>$N$94+$N$95+$N$96+$N$97</f>
        <v>0</v>
      </c>
      <c r="O93" s="20">
        <f>$O$94+$O$95+$O$96+$O$97</f>
        <v>32545.219999999998</v>
      </c>
      <c r="P93" s="73"/>
      <c r="Q93" s="73"/>
      <c r="R93" s="21">
        <f t="shared" si="3"/>
        <v>0</v>
      </c>
      <c r="S93" s="21">
        <f t="shared" si="4"/>
        <v>0</v>
      </c>
      <c r="T93" s="21">
        <f t="shared" si="5"/>
        <v>0</v>
      </c>
    </row>
    <row r="94" spans="2:20" s="21" customFormat="1" ht="11.1" customHeight="1" outlineLevel="1" x14ac:dyDescent="0.2">
      <c r="B94" s="22"/>
      <c r="C94" s="23" t="s">
        <v>16</v>
      </c>
      <c r="D94" s="24" t="s">
        <v>42</v>
      </c>
      <c r="E94" s="24"/>
      <c r="F94" s="25">
        <v>149.29</v>
      </c>
      <c r="G94" s="25">
        <f>$F$94</f>
        <v>149.29</v>
      </c>
      <c r="H94" s="25">
        <v>1</v>
      </c>
      <c r="I94" s="26">
        <f>ROUND($G$94*$H$94,3)</f>
        <v>149.29</v>
      </c>
      <c r="J94" s="61">
        <v>218</v>
      </c>
      <c r="K94" s="59"/>
      <c r="L94" s="49">
        <f>$K$94+$J$94</f>
        <v>218</v>
      </c>
      <c r="M94" s="26">
        <f>$G$94*$J$94</f>
        <v>32545.219999999998</v>
      </c>
      <c r="N94" s="26">
        <f>$I$94*$K$94</f>
        <v>0</v>
      </c>
      <c r="O94" s="26">
        <f>$N$94+$M$94</f>
        <v>32545.219999999998</v>
      </c>
      <c r="P94" s="74"/>
      <c r="Q94" s="74"/>
      <c r="R94" s="21">
        <f t="shared" si="3"/>
        <v>32545.219999999998</v>
      </c>
      <c r="S94" s="21">
        <f t="shared" si="4"/>
        <v>0</v>
      </c>
      <c r="T94" s="21">
        <f t="shared" si="5"/>
        <v>32545.219999999998</v>
      </c>
    </row>
    <row r="95" spans="2:20" s="1" customFormat="1" ht="11.1" customHeight="1" outlineLevel="1" x14ac:dyDescent="0.2">
      <c r="B95" s="27"/>
      <c r="C95" s="28" t="s">
        <v>102</v>
      </c>
      <c r="D95" s="29" t="s">
        <v>39</v>
      </c>
      <c r="E95" s="29"/>
      <c r="F95" s="35">
        <v>1430</v>
      </c>
      <c r="G95" s="35">
        <f>$F$95</f>
        <v>1430</v>
      </c>
      <c r="H95" s="32">
        <v>1</v>
      </c>
      <c r="I95" s="31">
        <f>ROUND($G$95*$H$95,3)</f>
        <v>1430</v>
      </c>
      <c r="J95" s="60"/>
      <c r="K95" s="60"/>
      <c r="L95" s="31">
        <f>$K$95+$J$95</f>
        <v>0</v>
      </c>
      <c r="M95" s="31">
        <f>$G$95*$J$95</f>
        <v>0</v>
      </c>
      <c r="N95" s="31">
        <f>$I$95*$K$95</f>
        <v>0</v>
      </c>
      <c r="O95" s="31">
        <f>$N$95+$M$95</f>
        <v>0</v>
      </c>
      <c r="P95" s="75"/>
      <c r="Q95" s="75"/>
      <c r="R95" s="21">
        <f t="shared" si="3"/>
        <v>0</v>
      </c>
      <c r="S95" s="21">
        <f t="shared" si="4"/>
        <v>0</v>
      </c>
      <c r="T95" s="21">
        <f t="shared" si="5"/>
        <v>0</v>
      </c>
    </row>
    <row r="96" spans="2:20" s="1" customFormat="1" ht="11.1" customHeight="1" outlineLevel="1" x14ac:dyDescent="0.2">
      <c r="B96" s="27"/>
      <c r="C96" s="28" t="s">
        <v>59</v>
      </c>
      <c r="D96" s="29" t="s">
        <v>37</v>
      </c>
      <c r="E96" s="29"/>
      <c r="F96" s="30">
        <v>1.43</v>
      </c>
      <c r="G96" s="30">
        <f>$F$96</f>
        <v>1.43</v>
      </c>
      <c r="H96" s="33">
        <v>1.05</v>
      </c>
      <c r="I96" s="31">
        <f>ROUND($G$96*$H$96,3)</f>
        <v>1.502</v>
      </c>
      <c r="J96" s="60"/>
      <c r="K96" s="60"/>
      <c r="L96" s="31">
        <f>$K$96+$J$96</f>
        <v>0</v>
      </c>
      <c r="M96" s="31">
        <f>$G$96*$J$96</f>
        <v>0</v>
      </c>
      <c r="N96" s="31">
        <f>$I$96*$K$96</f>
        <v>0</v>
      </c>
      <c r="O96" s="31">
        <f>$N$96+$M$96</f>
        <v>0</v>
      </c>
      <c r="P96" s="75"/>
      <c r="Q96" s="75"/>
      <c r="R96" s="21">
        <f t="shared" si="3"/>
        <v>0</v>
      </c>
      <c r="S96" s="21">
        <f t="shared" si="4"/>
        <v>0</v>
      </c>
      <c r="T96" s="21">
        <f t="shared" si="5"/>
        <v>0</v>
      </c>
    </row>
    <row r="97" spans="2:20" s="1" customFormat="1" ht="11.1" customHeight="1" outlineLevel="1" x14ac:dyDescent="0.2">
      <c r="B97" s="27"/>
      <c r="C97" s="28" t="s">
        <v>52</v>
      </c>
      <c r="D97" s="29" t="s">
        <v>53</v>
      </c>
      <c r="E97" s="29"/>
      <c r="F97" s="30">
        <v>150.19999999999999</v>
      </c>
      <c r="G97" s="30">
        <f>$F$97</f>
        <v>150.19999999999999</v>
      </c>
      <c r="H97" s="31">
        <f>1.05</f>
        <v>1.05</v>
      </c>
      <c r="I97" s="31">
        <f>ROUND($G$97*$H$97,3)</f>
        <v>157.71</v>
      </c>
      <c r="J97" s="60"/>
      <c r="K97" s="60"/>
      <c r="L97" s="31">
        <f>$K$97+$J$97</f>
        <v>0</v>
      </c>
      <c r="M97" s="31">
        <f>$G$97*$J$97</f>
        <v>0</v>
      </c>
      <c r="N97" s="31">
        <f>$I$97*$K$97</f>
        <v>0</v>
      </c>
      <c r="O97" s="31">
        <f>$N$97+$M$97</f>
        <v>0</v>
      </c>
      <c r="P97" s="75"/>
      <c r="Q97" s="75"/>
      <c r="R97" s="21">
        <f t="shared" si="3"/>
        <v>0</v>
      </c>
      <c r="S97" s="21">
        <f t="shared" si="4"/>
        <v>0</v>
      </c>
      <c r="T97" s="21">
        <f t="shared" si="5"/>
        <v>0</v>
      </c>
    </row>
    <row r="98" spans="2:20" s="15" customFormat="1" ht="11.1" customHeight="1" outlineLevel="1" x14ac:dyDescent="0.2">
      <c r="B98" s="16">
        <v>13</v>
      </c>
      <c r="C98" s="17" t="s">
        <v>103</v>
      </c>
      <c r="D98" s="18" t="s">
        <v>47</v>
      </c>
      <c r="E98" s="18"/>
      <c r="F98" s="19">
        <v>51.11</v>
      </c>
      <c r="G98" s="19">
        <v>51.11</v>
      </c>
      <c r="H98" s="20"/>
      <c r="I98" s="19">
        <v>51.11</v>
      </c>
      <c r="J98" s="57"/>
      <c r="K98" s="57"/>
      <c r="L98" s="20">
        <f>$O$98/$I$98</f>
        <v>1400</v>
      </c>
      <c r="M98" s="20">
        <f>$M$99+$M$100+$M$101+$M$102+$M$103+$M$104+$M$105+$M$106+$M$107+$M$108+$M$109+$M$110+$M$111+$M$112+$M$113+$M$114+$M$115+$M$116</f>
        <v>71554</v>
      </c>
      <c r="N98" s="20">
        <f>$N$99+$N$100+$N$101+$N$102+$N$103+$N$104+$N$105+$N$106+$N$107+$N$108+$N$109+$N$110+$N$111+$N$112+$N$113+$N$114+$N$115+$N$116</f>
        <v>0</v>
      </c>
      <c r="O98" s="20">
        <f>$O$99+$O$100+$O$101+$O$102+$O$103+$O$104+$O$105+$O$106+$O$107+$O$108+$O$109+$O$110+$O$111+$O$112+$O$113+$O$114+$O$115+$O$116</f>
        <v>71554</v>
      </c>
      <c r="P98" s="73"/>
      <c r="Q98" s="73"/>
      <c r="R98" s="21">
        <f t="shared" si="3"/>
        <v>0</v>
      </c>
      <c r="S98" s="21">
        <f t="shared" si="4"/>
        <v>0</v>
      </c>
      <c r="T98" s="21">
        <f t="shared" si="5"/>
        <v>0</v>
      </c>
    </row>
    <row r="99" spans="2:20" s="21" customFormat="1" ht="11.1" customHeight="1" outlineLevel="1" x14ac:dyDescent="0.2">
      <c r="B99" s="22"/>
      <c r="C99" s="23" t="s">
        <v>16</v>
      </c>
      <c r="D99" s="24" t="s">
        <v>47</v>
      </c>
      <c r="E99" s="24"/>
      <c r="F99" s="25">
        <v>51.11</v>
      </c>
      <c r="G99" s="25">
        <f>$F$99</f>
        <v>51.11</v>
      </c>
      <c r="H99" s="25">
        <v>1</v>
      </c>
      <c r="I99" s="26">
        <f>ROUND($G$99*$H$99,3)</f>
        <v>51.11</v>
      </c>
      <c r="J99" s="58">
        <v>1400</v>
      </c>
      <c r="K99" s="59"/>
      <c r="L99" s="48">
        <f>$K$99+$J$99</f>
        <v>1400</v>
      </c>
      <c r="M99" s="26">
        <f>$G$99*$J$99</f>
        <v>71554</v>
      </c>
      <c r="N99" s="26">
        <f>$I$99*$K$99</f>
        <v>0</v>
      </c>
      <c r="O99" s="26">
        <f>$N$99+$M$99</f>
        <v>71554</v>
      </c>
      <c r="P99" s="74"/>
      <c r="Q99" s="74"/>
      <c r="R99" s="21">
        <f t="shared" si="3"/>
        <v>71554</v>
      </c>
      <c r="S99" s="21">
        <f t="shared" si="4"/>
        <v>0</v>
      </c>
      <c r="T99" s="21">
        <f t="shared" si="5"/>
        <v>71554</v>
      </c>
    </row>
    <row r="100" spans="2:20" s="1" customFormat="1" ht="11.1" customHeight="1" outlineLevel="1" x14ac:dyDescent="0.2">
      <c r="B100" s="27"/>
      <c r="C100" s="28" t="s">
        <v>68</v>
      </c>
      <c r="D100" s="29" t="s">
        <v>37</v>
      </c>
      <c r="E100" s="29"/>
      <c r="F100" s="30">
        <v>7.4999999999999997E-2</v>
      </c>
      <c r="G100" s="30">
        <f>$F$100</f>
        <v>7.4999999999999997E-2</v>
      </c>
      <c r="H100" s="33">
        <v>1.05</v>
      </c>
      <c r="I100" s="31">
        <f>ROUND($G$100*$H$100,3)</f>
        <v>7.9000000000000001E-2</v>
      </c>
      <c r="J100" s="60"/>
      <c r="K100" s="60"/>
      <c r="L100" s="31">
        <f>$K$100+$J$100</f>
        <v>0</v>
      </c>
      <c r="M100" s="31">
        <f>$G$100*$J$100</f>
        <v>0</v>
      </c>
      <c r="N100" s="31">
        <f>$I$100*$K$100</f>
        <v>0</v>
      </c>
      <c r="O100" s="31">
        <f>$N$100+$M$100</f>
        <v>0</v>
      </c>
      <c r="P100" s="75"/>
      <c r="Q100" s="75"/>
      <c r="R100" s="21">
        <f t="shared" si="3"/>
        <v>0</v>
      </c>
      <c r="S100" s="21">
        <f t="shared" si="4"/>
        <v>0</v>
      </c>
      <c r="T100" s="21">
        <f t="shared" si="5"/>
        <v>0</v>
      </c>
    </row>
    <row r="101" spans="2:20" s="1" customFormat="1" ht="11.1" customHeight="1" outlineLevel="1" x14ac:dyDescent="0.2">
      <c r="B101" s="27"/>
      <c r="C101" s="28" t="s">
        <v>57</v>
      </c>
      <c r="D101" s="29" t="s">
        <v>37</v>
      </c>
      <c r="E101" s="29"/>
      <c r="F101" s="30">
        <v>0.12</v>
      </c>
      <c r="G101" s="30">
        <f>$F$101</f>
        <v>0.12</v>
      </c>
      <c r="H101" s="33">
        <v>1.05</v>
      </c>
      <c r="I101" s="31">
        <f>ROUND($G$101*$H$101,3)</f>
        <v>0.126</v>
      </c>
      <c r="J101" s="60"/>
      <c r="K101" s="60"/>
      <c r="L101" s="31">
        <f>$K$101+$J$101</f>
        <v>0</v>
      </c>
      <c r="M101" s="31">
        <f>$G$101*$J$101</f>
        <v>0</v>
      </c>
      <c r="N101" s="31">
        <f>$I$101*$K$101</f>
        <v>0</v>
      </c>
      <c r="O101" s="31">
        <f>$N$101+$M$101</f>
        <v>0</v>
      </c>
      <c r="P101" s="75"/>
      <c r="Q101" s="75"/>
      <c r="R101" s="21">
        <f t="shared" si="3"/>
        <v>0</v>
      </c>
      <c r="S101" s="21">
        <f t="shared" si="4"/>
        <v>0</v>
      </c>
      <c r="T101" s="21">
        <f t="shared" si="5"/>
        <v>0</v>
      </c>
    </row>
    <row r="102" spans="2:20" s="1" customFormat="1" ht="11.1" customHeight="1" outlineLevel="1" x14ac:dyDescent="0.2">
      <c r="B102" s="27"/>
      <c r="C102" s="28" t="s">
        <v>58</v>
      </c>
      <c r="D102" s="29" t="s">
        <v>39</v>
      </c>
      <c r="E102" s="29"/>
      <c r="F102" s="30">
        <v>85</v>
      </c>
      <c r="G102" s="30">
        <f>$F$102</f>
        <v>85</v>
      </c>
      <c r="H102" s="32">
        <v>1</v>
      </c>
      <c r="I102" s="31">
        <f>ROUND($G$102*$H$102,3)</f>
        <v>85</v>
      </c>
      <c r="J102" s="60"/>
      <c r="K102" s="60"/>
      <c r="L102" s="31">
        <f>$K$102+$J$102</f>
        <v>0</v>
      </c>
      <c r="M102" s="31">
        <f>$G$102*$J$102</f>
        <v>0</v>
      </c>
      <c r="N102" s="31">
        <f>$I$102*$K$102</f>
        <v>0</v>
      </c>
      <c r="O102" s="31">
        <f>$N$102+$M$102</f>
        <v>0</v>
      </c>
      <c r="P102" s="75"/>
      <c r="Q102" s="75"/>
      <c r="R102" s="21">
        <f t="shared" si="3"/>
        <v>0</v>
      </c>
      <c r="S102" s="21">
        <f t="shared" si="4"/>
        <v>0</v>
      </c>
      <c r="T102" s="21">
        <f t="shared" si="5"/>
        <v>0</v>
      </c>
    </row>
    <row r="103" spans="2:20" s="1" customFormat="1" ht="11.1" customHeight="1" outlineLevel="1" x14ac:dyDescent="0.2">
      <c r="B103" s="27"/>
      <c r="C103" s="28" t="s">
        <v>102</v>
      </c>
      <c r="D103" s="29" t="s">
        <v>39</v>
      </c>
      <c r="E103" s="29"/>
      <c r="F103" s="30">
        <v>203</v>
      </c>
      <c r="G103" s="30">
        <f>$F$103</f>
        <v>203</v>
      </c>
      <c r="H103" s="32">
        <v>1</v>
      </c>
      <c r="I103" s="31">
        <f>ROUND($G$103*$H$103,3)</f>
        <v>203</v>
      </c>
      <c r="J103" s="60"/>
      <c r="K103" s="60"/>
      <c r="L103" s="31">
        <f>$K$103+$J$103</f>
        <v>0</v>
      </c>
      <c r="M103" s="31">
        <f>$G$103*$J$103</f>
        <v>0</v>
      </c>
      <c r="N103" s="31">
        <f>$I$103*$K$103</f>
        <v>0</v>
      </c>
      <c r="O103" s="31">
        <f>$N$103+$M$103</f>
        <v>0</v>
      </c>
      <c r="P103" s="75"/>
      <c r="Q103" s="75"/>
      <c r="R103" s="21">
        <f t="shared" si="3"/>
        <v>0</v>
      </c>
      <c r="S103" s="21">
        <f t="shared" si="4"/>
        <v>0</v>
      </c>
      <c r="T103" s="21">
        <f t="shared" si="5"/>
        <v>0</v>
      </c>
    </row>
    <row r="104" spans="2:20" s="1" customFormat="1" ht="11.1" customHeight="1" outlineLevel="1" x14ac:dyDescent="0.2">
      <c r="B104" s="27"/>
      <c r="C104" s="28" t="s">
        <v>104</v>
      </c>
      <c r="D104" s="29" t="s">
        <v>37</v>
      </c>
      <c r="E104" s="29"/>
      <c r="F104" s="30">
        <v>0.08</v>
      </c>
      <c r="G104" s="30">
        <f>$F$104</f>
        <v>0.08</v>
      </c>
      <c r="H104" s="33">
        <v>1.05</v>
      </c>
      <c r="I104" s="31">
        <f>ROUND($G$104*$H$104,3)</f>
        <v>8.4000000000000005E-2</v>
      </c>
      <c r="J104" s="60"/>
      <c r="K104" s="60"/>
      <c r="L104" s="31">
        <f>$K$104+$J$104</f>
        <v>0</v>
      </c>
      <c r="M104" s="31">
        <f>$G$104*$J$104</f>
        <v>0</v>
      </c>
      <c r="N104" s="31">
        <f>$I$104*$K$104</f>
        <v>0</v>
      </c>
      <c r="O104" s="31">
        <f>$N$104+$M$104</f>
        <v>0</v>
      </c>
      <c r="P104" s="75"/>
      <c r="Q104" s="75"/>
      <c r="R104" s="21">
        <f t="shared" si="3"/>
        <v>0</v>
      </c>
      <c r="S104" s="21">
        <f t="shared" si="4"/>
        <v>0</v>
      </c>
      <c r="T104" s="21">
        <f t="shared" si="5"/>
        <v>0</v>
      </c>
    </row>
    <row r="105" spans="2:20" s="1" customFormat="1" ht="11.1" customHeight="1" outlineLevel="1" x14ac:dyDescent="0.2">
      <c r="B105" s="27"/>
      <c r="C105" s="28" t="s">
        <v>71</v>
      </c>
      <c r="D105" s="29" t="s">
        <v>37</v>
      </c>
      <c r="E105" s="29"/>
      <c r="F105" s="30">
        <v>0.05</v>
      </c>
      <c r="G105" s="30">
        <f>$F$105</f>
        <v>0.05</v>
      </c>
      <c r="H105" s="33">
        <v>1.05</v>
      </c>
      <c r="I105" s="31">
        <f>ROUND($G$105*$H$105,3)</f>
        <v>5.2999999999999999E-2</v>
      </c>
      <c r="J105" s="60"/>
      <c r="K105" s="60"/>
      <c r="L105" s="31">
        <f>$K$105+$J$105</f>
        <v>0</v>
      </c>
      <c r="M105" s="31">
        <f>$G$105*$J$105</f>
        <v>0</v>
      </c>
      <c r="N105" s="31">
        <f>$I$105*$K$105</f>
        <v>0</v>
      </c>
      <c r="O105" s="31">
        <f>$N$105+$M$105</f>
        <v>0</v>
      </c>
      <c r="P105" s="75"/>
      <c r="Q105" s="75"/>
      <c r="R105" s="21">
        <f t="shared" si="3"/>
        <v>0</v>
      </c>
      <c r="S105" s="21">
        <f t="shared" si="4"/>
        <v>0</v>
      </c>
      <c r="T105" s="21">
        <f t="shared" si="5"/>
        <v>0</v>
      </c>
    </row>
    <row r="106" spans="2:20" s="1" customFormat="1" ht="11.1" customHeight="1" outlineLevel="1" x14ac:dyDescent="0.2">
      <c r="B106" s="27"/>
      <c r="C106" s="28" t="s">
        <v>43</v>
      </c>
      <c r="D106" s="29" t="s">
        <v>37</v>
      </c>
      <c r="E106" s="29"/>
      <c r="F106" s="30">
        <v>0.04</v>
      </c>
      <c r="G106" s="30">
        <f>$F$106</f>
        <v>0.04</v>
      </c>
      <c r="H106" s="33">
        <v>1.05</v>
      </c>
      <c r="I106" s="31">
        <f>ROUND($G$106*$H$106,3)</f>
        <v>4.2000000000000003E-2</v>
      </c>
      <c r="J106" s="60"/>
      <c r="K106" s="60"/>
      <c r="L106" s="31">
        <f>$K$106+$J$106</f>
        <v>0</v>
      </c>
      <c r="M106" s="31">
        <f>$G$106*$J$106</f>
        <v>0</v>
      </c>
      <c r="N106" s="31">
        <f>$I$106*$K$106</f>
        <v>0</v>
      </c>
      <c r="O106" s="31">
        <f>$N$106+$M$106</f>
        <v>0</v>
      </c>
      <c r="P106" s="75"/>
      <c r="Q106" s="75"/>
      <c r="R106" s="21">
        <f t="shared" si="3"/>
        <v>0</v>
      </c>
      <c r="S106" s="21">
        <f t="shared" si="4"/>
        <v>0</v>
      </c>
      <c r="T106" s="21">
        <f t="shared" si="5"/>
        <v>0</v>
      </c>
    </row>
    <row r="107" spans="2:20" s="1" customFormat="1" ht="11.1" customHeight="1" outlineLevel="1" x14ac:dyDescent="0.2">
      <c r="B107" s="27"/>
      <c r="C107" s="28" t="s">
        <v>105</v>
      </c>
      <c r="D107" s="29" t="s">
        <v>37</v>
      </c>
      <c r="E107" s="29"/>
      <c r="F107" s="30">
        <v>3.5000000000000003E-2</v>
      </c>
      <c r="G107" s="30">
        <f>$F$107</f>
        <v>3.5000000000000003E-2</v>
      </c>
      <c r="H107" s="33">
        <v>1.05</v>
      </c>
      <c r="I107" s="31">
        <f>ROUND($G$107*$H$107,3)</f>
        <v>3.6999999999999998E-2</v>
      </c>
      <c r="J107" s="60"/>
      <c r="K107" s="60"/>
      <c r="L107" s="31">
        <f>$K$107+$J$107</f>
        <v>0</v>
      </c>
      <c r="M107" s="31">
        <f>$G$107*$J$107</f>
        <v>0</v>
      </c>
      <c r="N107" s="31">
        <f>$I$107*$K$107</f>
        <v>0</v>
      </c>
      <c r="O107" s="31">
        <f>$N$107+$M$107</f>
        <v>0</v>
      </c>
      <c r="P107" s="75"/>
      <c r="Q107" s="75"/>
      <c r="R107" s="21">
        <f t="shared" si="3"/>
        <v>0</v>
      </c>
      <c r="S107" s="21">
        <f t="shared" si="4"/>
        <v>0</v>
      </c>
      <c r="T107" s="21">
        <f t="shared" si="5"/>
        <v>0</v>
      </c>
    </row>
    <row r="108" spans="2:20" s="1" customFormat="1" ht="21.95" customHeight="1" outlineLevel="1" x14ac:dyDescent="0.2">
      <c r="B108" s="27"/>
      <c r="C108" s="28" t="s">
        <v>72</v>
      </c>
      <c r="D108" s="29" t="s">
        <v>39</v>
      </c>
      <c r="E108" s="29"/>
      <c r="F108" s="30">
        <v>17</v>
      </c>
      <c r="G108" s="30">
        <f>$F$108</f>
        <v>17</v>
      </c>
      <c r="H108" s="32">
        <v>1</v>
      </c>
      <c r="I108" s="31">
        <f>ROUND($G$108*$H$108,3)</f>
        <v>17</v>
      </c>
      <c r="J108" s="60"/>
      <c r="K108" s="60"/>
      <c r="L108" s="31">
        <f>$K$108+$J$108</f>
        <v>0</v>
      </c>
      <c r="M108" s="31">
        <f>$G$108*$J$108</f>
        <v>0</v>
      </c>
      <c r="N108" s="31">
        <f>$I$108*$K$108</f>
        <v>0</v>
      </c>
      <c r="O108" s="31">
        <f>$N$108+$M$108</f>
        <v>0</v>
      </c>
      <c r="P108" s="75"/>
      <c r="Q108" s="75"/>
      <c r="R108" s="21">
        <f t="shared" si="3"/>
        <v>0</v>
      </c>
      <c r="S108" s="21">
        <f t="shared" si="4"/>
        <v>0</v>
      </c>
      <c r="T108" s="21">
        <f t="shared" si="5"/>
        <v>0</v>
      </c>
    </row>
    <row r="109" spans="2:20" s="1" customFormat="1" ht="11.1" customHeight="1" outlineLevel="1" x14ac:dyDescent="0.2">
      <c r="B109" s="27"/>
      <c r="C109" s="28" t="s">
        <v>52</v>
      </c>
      <c r="D109" s="29" t="s">
        <v>53</v>
      </c>
      <c r="E109" s="29"/>
      <c r="F109" s="30">
        <v>31.817</v>
      </c>
      <c r="G109" s="30">
        <f>$F$109</f>
        <v>31.817</v>
      </c>
      <c r="H109" s="31">
        <f>1.05</f>
        <v>1.05</v>
      </c>
      <c r="I109" s="31">
        <f>ROUND($G$109*$H$109,3)</f>
        <v>33.408000000000001</v>
      </c>
      <c r="J109" s="60"/>
      <c r="K109" s="60"/>
      <c r="L109" s="31">
        <f>$K$109+$J$109</f>
        <v>0</v>
      </c>
      <c r="M109" s="31">
        <f>$G$109*$J$109</f>
        <v>0</v>
      </c>
      <c r="N109" s="31">
        <f>$I$109*$K$109</f>
        <v>0</v>
      </c>
      <c r="O109" s="31">
        <f>$N$109+$M$109</f>
        <v>0</v>
      </c>
      <c r="P109" s="75"/>
      <c r="Q109" s="75"/>
      <c r="R109" s="21">
        <f t="shared" si="3"/>
        <v>0</v>
      </c>
      <c r="S109" s="21">
        <f t="shared" si="4"/>
        <v>0</v>
      </c>
      <c r="T109" s="21">
        <f t="shared" si="5"/>
        <v>0</v>
      </c>
    </row>
    <row r="110" spans="2:20" s="1" customFormat="1" ht="21.95" customHeight="1" outlineLevel="1" x14ac:dyDescent="0.2">
      <c r="B110" s="27"/>
      <c r="C110" s="28" t="s">
        <v>106</v>
      </c>
      <c r="D110" s="29" t="s">
        <v>47</v>
      </c>
      <c r="E110" s="29"/>
      <c r="F110" s="30">
        <v>4.97</v>
      </c>
      <c r="G110" s="30">
        <f>$F$110</f>
        <v>4.97</v>
      </c>
      <c r="H110" s="33">
        <v>1.05</v>
      </c>
      <c r="I110" s="31">
        <f>ROUND($G$110*$H$110,3)</f>
        <v>5.2190000000000003</v>
      </c>
      <c r="J110" s="60"/>
      <c r="K110" s="60"/>
      <c r="L110" s="31">
        <f>$K$110+$J$110</f>
        <v>0</v>
      </c>
      <c r="M110" s="31">
        <f>$G$110*$J$110</f>
        <v>0</v>
      </c>
      <c r="N110" s="31">
        <f>$I$110*$K$110</f>
        <v>0</v>
      </c>
      <c r="O110" s="31">
        <f>$N$110+$M$110</f>
        <v>0</v>
      </c>
      <c r="P110" s="75" t="s">
        <v>107</v>
      </c>
      <c r="Q110" s="75"/>
      <c r="R110" s="21">
        <f t="shared" si="3"/>
        <v>0</v>
      </c>
      <c r="S110" s="21">
        <f t="shared" si="4"/>
        <v>0</v>
      </c>
      <c r="T110" s="21">
        <f t="shared" si="5"/>
        <v>0</v>
      </c>
    </row>
    <row r="111" spans="2:20" s="1" customFormat="1" ht="21.95" customHeight="1" outlineLevel="1" x14ac:dyDescent="0.2">
      <c r="B111" s="27"/>
      <c r="C111" s="28" t="s">
        <v>108</v>
      </c>
      <c r="D111" s="29" t="s">
        <v>47</v>
      </c>
      <c r="E111" s="29"/>
      <c r="F111" s="30">
        <v>64.42</v>
      </c>
      <c r="G111" s="30">
        <f>$F$111</f>
        <v>64.42</v>
      </c>
      <c r="H111" s="33">
        <v>1.05</v>
      </c>
      <c r="I111" s="31">
        <f>ROUND($G$111*$H$111,3)</f>
        <v>67.641000000000005</v>
      </c>
      <c r="J111" s="60"/>
      <c r="K111" s="60"/>
      <c r="L111" s="31">
        <f>$K$111+$J$111</f>
        <v>0</v>
      </c>
      <c r="M111" s="31">
        <f>$G$111*$J$111</f>
        <v>0</v>
      </c>
      <c r="N111" s="31">
        <f>$I$111*$K$111</f>
        <v>0</v>
      </c>
      <c r="O111" s="31">
        <f>$N$111+$M$111</f>
        <v>0</v>
      </c>
      <c r="P111" s="75" t="s">
        <v>109</v>
      </c>
      <c r="Q111" s="75"/>
      <c r="R111" s="21">
        <f t="shared" si="3"/>
        <v>0</v>
      </c>
      <c r="S111" s="21">
        <f t="shared" si="4"/>
        <v>0</v>
      </c>
      <c r="T111" s="21">
        <f t="shared" si="5"/>
        <v>0</v>
      </c>
    </row>
    <row r="112" spans="2:20" s="1" customFormat="1" ht="21.95" customHeight="1" outlineLevel="1" x14ac:dyDescent="0.2">
      <c r="B112" s="27"/>
      <c r="C112" s="28" t="s">
        <v>110</v>
      </c>
      <c r="D112" s="29" t="s">
        <v>47</v>
      </c>
      <c r="E112" s="29"/>
      <c r="F112" s="30">
        <v>20.239999999999998</v>
      </c>
      <c r="G112" s="30">
        <f>$F$112</f>
        <v>20.239999999999998</v>
      </c>
      <c r="H112" s="33">
        <v>1.05</v>
      </c>
      <c r="I112" s="31">
        <f>ROUND($G$112*$H$112,3)</f>
        <v>21.251999999999999</v>
      </c>
      <c r="J112" s="60"/>
      <c r="K112" s="60"/>
      <c r="L112" s="31">
        <f>$K$112+$J$112</f>
        <v>0</v>
      </c>
      <c r="M112" s="31">
        <f>$G$112*$J$112</f>
        <v>0</v>
      </c>
      <c r="N112" s="31">
        <f>$I$112*$K$112</f>
        <v>0</v>
      </c>
      <c r="O112" s="31">
        <f>$N$112+$M$112</f>
        <v>0</v>
      </c>
      <c r="P112" s="75" t="s">
        <v>111</v>
      </c>
      <c r="Q112" s="75"/>
      <c r="R112" s="21">
        <f t="shared" si="3"/>
        <v>0</v>
      </c>
      <c r="S112" s="21">
        <f t="shared" si="4"/>
        <v>0</v>
      </c>
      <c r="T112" s="21">
        <f t="shared" si="5"/>
        <v>0</v>
      </c>
    </row>
    <row r="113" spans="2:20" s="1" customFormat="1" ht="11.1" customHeight="1" outlineLevel="1" x14ac:dyDescent="0.2">
      <c r="B113" s="27"/>
      <c r="C113" s="28" t="s">
        <v>54</v>
      </c>
      <c r="D113" s="29" t="s">
        <v>42</v>
      </c>
      <c r="E113" s="29"/>
      <c r="F113" s="30">
        <v>1.4910000000000001</v>
      </c>
      <c r="G113" s="30">
        <f>$F$113</f>
        <v>1.4910000000000001</v>
      </c>
      <c r="H113" s="33">
        <v>1.05</v>
      </c>
      <c r="I113" s="31">
        <f>ROUND($G$113*$H$113,3)</f>
        <v>1.5660000000000001</v>
      </c>
      <c r="J113" s="60"/>
      <c r="K113" s="60"/>
      <c r="L113" s="31">
        <f>$K$113+$J$113</f>
        <v>0</v>
      </c>
      <c r="M113" s="31">
        <f>$G$113*$J$113</f>
        <v>0</v>
      </c>
      <c r="N113" s="31">
        <f>$I$113*$K$113</f>
        <v>0</v>
      </c>
      <c r="O113" s="31">
        <f>$N$113+$M$113</f>
        <v>0</v>
      </c>
      <c r="P113" s="75"/>
      <c r="Q113" s="75"/>
      <c r="R113" s="21">
        <f t="shared" si="3"/>
        <v>0</v>
      </c>
      <c r="S113" s="21">
        <f t="shared" si="4"/>
        <v>0</v>
      </c>
      <c r="T113" s="21">
        <f t="shared" si="5"/>
        <v>0</v>
      </c>
    </row>
    <row r="114" spans="2:20" s="1" customFormat="1" ht="11.1" customHeight="1" outlineLevel="1" x14ac:dyDescent="0.2">
      <c r="B114" s="27"/>
      <c r="C114" s="28" t="s">
        <v>87</v>
      </c>
      <c r="D114" s="29" t="s">
        <v>39</v>
      </c>
      <c r="E114" s="29"/>
      <c r="F114" s="30">
        <v>368</v>
      </c>
      <c r="G114" s="30">
        <f>$F$114</f>
        <v>368</v>
      </c>
      <c r="H114" s="32">
        <v>1</v>
      </c>
      <c r="I114" s="31">
        <f>ROUND($G$114*$H$114,3)</f>
        <v>368</v>
      </c>
      <c r="J114" s="60"/>
      <c r="K114" s="60"/>
      <c r="L114" s="31">
        <f>$K$114+$J$114</f>
        <v>0</v>
      </c>
      <c r="M114" s="31">
        <f>$G$114*$J$114</f>
        <v>0</v>
      </c>
      <c r="N114" s="31">
        <f>$I$114*$K$114</f>
        <v>0</v>
      </c>
      <c r="O114" s="31">
        <f>$N$114+$M$114</f>
        <v>0</v>
      </c>
      <c r="P114" s="75"/>
      <c r="Q114" s="75"/>
      <c r="R114" s="21">
        <f t="shared" si="3"/>
        <v>0</v>
      </c>
      <c r="S114" s="21">
        <f t="shared" si="4"/>
        <v>0</v>
      </c>
      <c r="T114" s="21">
        <f t="shared" si="5"/>
        <v>0</v>
      </c>
    </row>
    <row r="115" spans="2:20" s="1" customFormat="1" ht="11.1" customHeight="1" outlineLevel="1" x14ac:dyDescent="0.2">
      <c r="B115" s="27"/>
      <c r="C115" s="28" t="s">
        <v>112</v>
      </c>
      <c r="D115" s="29" t="s">
        <v>39</v>
      </c>
      <c r="E115" s="29"/>
      <c r="F115" s="30">
        <v>67</v>
      </c>
      <c r="G115" s="30">
        <f>$F$115</f>
        <v>67</v>
      </c>
      <c r="H115" s="32">
        <v>1</v>
      </c>
      <c r="I115" s="31">
        <f>ROUND($G$115*$H$115,3)</f>
        <v>67</v>
      </c>
      <c r="J115" s="60"/>
      <c r="K115" s="60"/>
      <c r="L115" s="31">
        <f>$K$115+$J$115</f>
        <v>0</v>
      </c>
      <c r="M115" s="31">
        <f>$G$115*$J$115</f>
        <v>0</v>
      </c>
      <c r="N115" s="31">
        <f>$I$115*$K$115</f>
        <v>0</v>
      </c>
      <c r="O115" s="31">
        <f>$N$115+$M$115</f>
        <v>0</v>
      </c>
      <c r="P115" s="75"/>
      <c r="Q115" s="75"/>
      <c r="R115" s="21">
        <f t="shared" si="3"/>
        <v>0</v>
      </c>
      <c r="S115" s="21">
        <f t="shared" si="4"/>
        <v>0</v>
      </c>
      <c r="T115" s="21">
        <f t="shared" si="5"/>
        <v>0</v>
      </c>
    </row>
    <row r="116" spans="2:20" s="1" customFormat="1" ht="11.1" customHeight="1" outlineLevel="1" x14ac:dyDescent="0.2">
      <c r="B116" s="27"/>
      <c r="C116" s="28" t="s">
        <v>89</v>
      </c>
      <c r="D116" s="29" t="s">
        <v>39</v>
      </c>
      <c r="E116" s="29"/>
      <c r="F116" s="30">
        <v>34</v>
      </c>
      <c r="G116" s="30">
        <f>$F$116</f>
        <v>34</v>
      </c>
      <c r="H116" s="32">
        <v>1</v>
      </c>
      <c r="I116" s="31">
        <f>ROUND($G$116*$H$116,3)</f>
        <v>34</v>
      </c>
      <c r="J116" s="60"/>
      <c r="K116" s="60"/>
      <c r="L116" s="31">
        <f>$K$116+$J$116</f>
        <v>0</v>
      </c>
      <c r="M116" s="31">
        <f>$G$116*$J$116</f>
        <v>0</v>
      </c>
      <c r="N116" s="31">
        <f>$I$116*$K$116</f>
        <v>0</v>
      </c>
      <c r="O116" s="31">
        <f>$N$116+$M$116</f>
        <v>0</v>
      </c>
      <c r="P116" s="75"/>
      <c r="Q116" s="75"/>
      <c r="R116" s="21">
        <f t="shared" si="3"/>
        <v>0</v>
      </c>
      <c r="S116" s="21">
        <f t="shared" si="4"/>
        <v>0</v>
      </c>
      <c r="T116" s="21">
        <f t="shared" si="5"/>
        <v>0</v>
      </c>
    </row>
    <row r="117" spans="2:20" s="15" customFormat="1" ht="21.95" customHeight="1" outlineLevel="1" x14ac:dyDescent="0.2">
      <c r="B117" s="16">
        <v>14</v>
      </c>
      <c r="C117" s="17" t="s">
        <v>113</v>
      </c>
      <c r="D117" s="18" t="s">
        <v>42</v>
      </c>
      <c r="E117" s="18"/>
      <c r="F117" s="19">
        <v>167.17699999999999</v>
      </c>
      <c r="G117" s="19">
        <v>167.17699999999999</v>
      </c>
      <c r="H117" s="20"/>
      <c r="I117" s="19">
        <v>167.17699999999999</v>
      </c>
      <c r="J117" s="57"/>
      <c r="K117" s="57"/>
      <c r="L117" s="20">
        <f>$O$117/$I$117</f>
        <v>625</v>
      </c>
      <c r="M117" s="20">
        <f>$M$118+$M$119</f>
        <v>104485.625</v>
      </c>
      <c r="N117" s="20">
        <f>$N$118+$N$119</f>
        <v>0</v>
      </c>
      <c r="O117" s="20">
        <f>$O$118+$O$119</f>
        <v>104485.625</v>
      </c>
      <c r="P117" s="73"/>
      <c r="Q117" s="73"/>
      <c r="R117" s="21">
        <f t="shared" si="3"/>
        <v>0</v>
      </c>
      <c r="S117" s="21">
        <f t="shared" si="4"/>
        <v>0</v>
      </c>
      <c r="T117" s="21">
        <f t="shared" si="5"/>
        <v>0</v>
      </c>
    </row>
    <row r="118" spans="2:20" s="21" customFormat="1" ht="11.1" customHeight="1" outlineLevel="1" x14ac:dyDescent="0.2">
      <c r="B118" s="22"/>
      <c r="C118" s="23" t="s">
        <v>16</v>
      </c>
      <c r="D118" s="24" t="s">
        <v>42</v>
      </c>
      <c r="E118" s="24"/>
      <c r="F118" s="25">
        <v>167.17699999999999</v>
      </c>
      <c r="G118" s="25">
        <f>$F$118</f>
        <v>167.17699999999999</v>
      </c>
      <c r="H118" s="25">
        <v>1</v>
      </c>
      <c r="I118" s="26">
        <f>ROUND($G$118*$H$118,3)</f>
        <v>167.17699999999999</v>
      </c>
      <c r="J118" s="61">
        <v>625</v>
      </c>
      <c r="K118" s="59"/>
      <c r="L118" s="49">
        <f>$K$118+$J$118</f>
        <v>625</v>
      </c>
      <c r="M118" s="26">
        <f>$G$118*$J$118</f>
        <v>104485.625</v>
      </c>
      <c r="N118" s="26">
        <f>$I$118*$K$118</f>
        <v>0</v>
      </c>
      <c r="O118" s="26">
        <f>$N$118+$M$118</f>
        <v>104485.625</v>
      </c>
      <c r="P118" s="74"/>
      <c r="Q118" s="74"/>
      <c r="R118" s="21">
        <f t="shared" si="3"/>
        <v>104485.625</v>
      </c>
      <c r="S118" s="21">
        <f t="shared" si="4"/>
        <v>0</v>
      </c>
      <c r="T118" s="21">
        <f t="shared" si="5"/>
        <v>104485.625</v>
      </c>
    </row>
    <row r="119" spans="2:20" s="1" customFormat="1" ht="11.1" customHeight="1" outlineLevel="1" x14ac:dyDescent="0.2">
      <c r="B119" s="27"/>
      <c r="C119" s="28" t="s">
        <v>114</v>
      </c>
      <c r="D119" s="29" t="s">
        <v>42</v>
      </c>
      <c r="E119" s="29"/>
      <c r="F119" s="30">
        <v>167.17699999999999</v>
      </c>
      <c r="G119" s="30">
        <f>$F$119</f>
        <v>167.17699999999999</v>
      </c>
      <c r="H119" s="33">
        <v>1.1499999999999999</v>
      </c>
      <c r="I119" s="31">
        <f>ROUND($G$119*$H$119,3)</f>
        <v>192.25399999999999</v>
      </c>
      <c r="J119" s="60"/>
      <c r="K119" s="60"/>
      <c r="L119" s="31">
        <f>$K$119+$J$119</f>
        <v>0</v>
      </c>
      <c r="M119" s="31">
        <f>$G$119*$J$119</f>
        <v>0</v>
      </c>
      <c r="N119" s="31">
        <f>$I$119*$K$119</f>
        <v>0</v>
      </c>
      <c r="O119" s="31">
        <f>$N$119+$M$119</f>
        <v>0</v>
      </c>
      <c r="P119" s="75" t="s">
        <v>115</v>
      </c>
      <c r="Q119" s="75"/>
      <c r="R119" s="21">
        <f t="shared" si="3"/>
        <v>0</v>
      </c>
      <c r="S119" s="21">
        <f t="shared" si="4"/>
        <v>0</v>
      </c>
      <c r="T119" s="21">
        <f t="shared" si="5"/>
        <v>0</v>
      </c>
    </row>
    <row r="120" spans="2:20" s="15" customFormat="1" ht="11.1" customHeight="1" outlineLevel="1" x14ac:dyDescent="0.2">
      <c r="B120" s="16">
        <v>15</v>
      </c>
      <c r="C120" s="17" t="s">
        <v>116</v>
      </c>
      <c r="D120" s="18" t="s">
        <v>42</v>
      </c>
      <c r="E120" s="18"/>
      <c r="F120" s="19">
        <v>273.55</v>
      </c>
      <c r="G120" s="19">
        <v>273.55</v>
      </c>
      <c r="H120" s="20"/>
      <c r="I120" s="19">
        <v>273.55</v>
      </c>
      <c r="J120" s="57"/>
      <c r="K120" s="57"/>
      <c r="L120" s="20">
        <f>$O$120/$I$120</f>
        <v>270</v>
      </c>
      <c r="M120" s="20">
        <f>$M$121+$M$122+$M$123+$M$124</f>
        <v>73858.5</v>
      </c>
      <c r="N120" s="20">
        <f>$N$121+$N$122+$N$123+$N$124</f>
        <v>0</v>
      </c>
      <c r="O120" s="20">
        <f>$O$121+$O$122+$O$123+$O$124</f>
        <v>73858.5</v>
      </c>
      <c r="P120" s="73"/>
      <c r="Q120" s="73"/>
      <c r="R120" s="21">
        <f t="shared" si="3"/>
        <v>0</v>
      </c>
      <c r="S120" s="21">
        <f t="shared" si="4"/>
        <v>0</v>
      </c>
      <c r="T120" s="21">
        <f t="shared" si="5"/>
        <v>0</v>
      </c>
    </row>
    <row r="121" spans="2:20" s="21" customFormat="1" ht="11.1" customHeight="1" outlineLevel="1" x14ac:dyDescent="0.2">
      <c r="B121" s="22"/>
      <c r="C121" s="23" t="s">
        <v>16</v>
      </c>
      <c r="D121" s="24" t="s">
        <v>42</v>
      </c>
      <c r="E121" s="24"/>
      <c r="F121" s="25">
        <v>273.55</v>
      </c>
      <c r="G121" s="25">
        <f>$F$121</f>
        <v>273.55</v>
      </c>
      <c r="H121" s="25">
        <v>1</v>
      </c>
      <c r="I121" s="26">
        <f>ROUND($G$121*$H$121,3)</f>
        <v>273.55</v>
      </c>
      <c r="J121" s="61">
        <v>270</v>
      </c>
      <c r="K121" s="59"/>
      <c r="L121" s="49">
        <f>$K$121+$J$121</f>
        <v>270</v>
      </c>
      <c r="M121" s="26">
        <f>$G$121*$J$121</f>
        <v>73858.5</v>
      </c>
      <c r="N121" s="26">
        <f>$I$121*$K$121</f>
        <v>0</v>
      </c>
      <c r="O121" s="26">
        <f>$N$121+$M$121</f>
        <v>73858.5</v>
      </c>
      <c r="P121" s="74"/>
      <c r="Q121" s="74"/>
      <c r="R121" s="21">
        <f t="shared" si="3"/>
        <v>73858.5</v>
      </c>
      <c r="S121" s="21">
        <f t="shared" si="4"/>
        <v>0</v>
      </c>
      <c r="T121" s="21">
        <f t="shared" si="5"/>
        <v>73858.5</v>
      </c>
    </row>
    <row r="122" spans="2:20" s="1" customFormat="1" ht="21.95" customHeight="1" outlineLevel="1" x14ac:dyDescent="0.2">
      <c r="B122" s="27"/>
      <c r="C122" s="28" t="s">
        <v>117</v>
      </c>
      <c r="D122" s="29" t="s">
        <v>37</v>
      </c>
      <c r="E122" s="29"/>
      <c r="F122" s="30">
        <v>0.64</v>
      </c>
      <c r="G122" s="30">
        <f>$F$122</f>
        <v>0.64</v>
      </c>
      <c r="H122" s="33">
        <v>1.05</v>
      </c>
      <c r="I122" s="31">
        <f>ROUND($G$122*$H$122,3)</f>
        <v>0.67200000000000004</v>
      </c>
      <c r="J122" s="60"/>
      <c r="K122" s="60"/>
      <c r="L122" s="31">
        <f>$K$122+$J$122</f>
        <v>0</v>
      </c>
      <c r="M122" s="31">
        <f>$G$122*$J$122</f>
        <v>0</v>
      </c>
      <c r="N122" s="31">
        <f>$I$122*$K$122</f>
        <v>0</v>
      </c>
      <c r="O122" s="31">
        <f>$N$122+$M$122</f>
        <v>0</v>
      </c>
      <c r="P122" s="75"/>
      <c r="Q122" s="75"/>
      <c r="R122" s="21">
        <f t="shared" si="3"/>
        <v>0</v>
      </c>
      <c r="S122" s="21">
        <f t="shared" si="4"/>
        <v>0</v>
      </c>
      <c r="T122" s="21">
        <f t="shared" si="5"/>
        <v>0</v>
      </c>
    </row>
    <row r="123" spans="2:20" s="1" customFormat="1" ht="21.95" customHeight="1" outlineLevel="1" x14ac:dyDescent="0.2">
      <c r="B123" s="27"/>
      <c r="C123" s="28" t="s">
        <v>118</v>
      </c>
      <c r="D123" s="29" t="s">
        <v>37</v>
      </c>
      <c r="E123" s="29"/>
      <c r="F123" s="30">
        <v>26.11</v>
      </c>
      <c r="G123" s="30">
        <f>$F$123</f>
        <v>26.11</v>
      </c>
      <c r="H123" s="33">
        <v>1.05</v>
      </c>
      <c r="I123" s="31">
        <f>ROUND($G$123*$H$123,3)</f>
        <v>27.416</v>
      </c>
      <c r="J123" s="60"/>
      <c r="K123" s="60"/>
      <c r="L123" s="31">
        <f>$K$123+$J$123</f>
        <v>0</v>
      </c>
      <c r="M123" s="31">
        <f>$G$123*$J$123</f>
        <v>0</v>
      </c>
      <c r="N123" s="31">
        <f>$I$123*$K$123</f>
        <v>0</v>
      </c>
      <c r="O123" s="31">
        <f>$N$123+$M$123</f>
        <v>0</v>
      </c>
      <c r="P123" s="75"/>
      <c r="Q123" s="75"/>
      <c r="R123" s="21">
        <f t="shared" si="3"/>
        <v>0</v>
      </c>
      <c r="S123" s="21">
        <f t="shared" si="4"/>
        <v>0</v>
      </c>
      <c r="T123" s="21">
        <f t="shared" si="5"/>
        <v>0</v>
      </c>
    </row>
    <row r="124" spans="2:20" s="1" customFormat="1" ht="21.95" customHeight="1" outlineLevel="1" x14ac:dyDescent="0.2">
      <c r="B124" s="27"/>
      <c r="C124" s="28" t="s">
        <v>88</v>
      </c>
      <c r="D124" s="29" t="s">
        <v>37</v>
      </c>
      <c r="E124" s="29"/>
      <c r="F124" s="30">
        <v>6.83</v>
      </c>
      <c r="G124" s="30">
        <f>$F$124</f>
        <v>6.83</v>
      </c>
      <c r="H124" s="33">
        <v>1.05</v>
      </c>
      <c r="I124" s="31">
        <f>ROUND($G$124*$H$124,3)</f>
        <v>7.1719999999999997</v>
      </c>
      <c r="J124" s="60"/>
      <c r="K124" s="60"/>
      <c r="L124" s="31">
        <f>$K$124+$J$124</f>
        <v>0</v>
      </c>
      <c r="M124" s="31">
        <f>$G$124*$J$124</f>
        <v>0</v>
      </c>
      <c r="N124" s="31">
        <f>$I$124*$K$124</f>
        <v>0</v>
      </c>
      <c r="O124" s="31">
        <f>$N$124+$M$124</f>
        <v>0</v>
      </c>
      <c r="P124" s="75"/>
      <c r="Q124" s="75"/>
      <c r="R124" s="21">
        <f t="shared" si="3"/>
        <v>0</v>
      </c>
      <c r="S124" s="21">
        <f t="shared" si="4"/>
        <v>0</v>
      </c>
      <c r="T124" s="21">
        <f t="shared" si="5"/>
        <v>0</v>
      </c>
    </row>
    <row r="125" spans="2:20" s="1" customFormat="1" ht="12" customHeight="1" x14ac:dyDescent="0.2">
      <c r="B125" s="6"/>
      <c r="C125" s="7" t="s">
        <v>119</v>
      </c>
      <c r="D125" s="8"/>
      <c r="E125" s="8"/>
      <c r="F125" s="9"/>
      <c r="G125" s="9"/>
      <c r="H125" s="9"/>
      <c r="I125" s="9"/>
      <c r="J125" s="62"/>
      <c r="K125" s="62"/>
      <c r="L125" s="9"/>
      <c r="M125" s="9">
        <f>$M$126+$M$167</f>
        <v>218061.4</v>
      </c>
      <c r="N125" s="9">
        <f>$N$126+$N$167</f>
        <v>0</v>
      </c>
      <c r="O125" s="9">
        <f>$O$126+$O$167</f>
        <v>218061.4</v>
      </c>
      <c r="P125" s="62"/>
      <c r="Q125" s="62"/>
      <c r="R125" s="21">
        <f t="shared" si="3"/>
        <v>0</v>
      </c>
      <c r="S125" s="21">
        <f t="shared" si="4"/>
        <v>0</v>
      </c>
      <c r="T125" s="21">
        <f t="shared" si="5"/>
        <v>0</v>
      </c>
    </row>
    <row r="126" spans="2:20" s="3" customFormat="1" ht="12" customHeight="1" outlineLevel="1" x14ac:dyDescent="0.2">
      <c r="B126" s="10"/>
      <c r="C126" s="11" t="s">
        <v>120</v>
      </c>
      <c r="D126" s="12"/>
      <c r="E126" s="12"/>
      <c r="F126" s="11"/>
      <c r="G126" s="11"/>
      <c r="H126" s="11"/>
      <c r="I126" s="11"/>
      <c r="J126" s="63"/>
      <c r="K126" s="63"/>
      <c r="L126" s="11"/>
      <c r="M126" s="13">
        <f>$M$127+$M$130+$M$136+$M$139+$M$142+$M$145+$M$153+$M$156+$M$160+$M$163</f>
        <v>196857.4</v>
      </c>
      <c r="N126" s="13">
        <f>$N$127+$N$130+$N$136+$N$139+$N$142+$N$145+$N$153+$N$156+$N$160+$N$163</f>
        <v>0</v>
      </c>
      <c r="O126" s="14">
        <f>$O$127+$O$130+$O$136+$O$139+$O$142+$O$145+$O$153+$O$156+$O$160+$O$163</f>
        <v>196857.4</v>
      </c>
      <c r="P126" s="72"/>
      <c r="Q126" s="72"/>
      <c r="R126" s="21">
        <f t="shared" si="3"/>
        <v>0</v>
      </c>
      <c r="S126" s="21">
        <f t="shared" si="4"/>
        <v>0</v>
      </c>
      <c r="T126" s="21">
        <f t="shared" si="5"/>
        <v>0</v>
      </c>
    </row>
    <row r="127" spans="2:20" s="15" customFormat="1" ht="11.1" customHeight="1" outlineLevel="1" x14ac:dyDescent="0.2">
      <c r="B127" s="16">
        <v>16</v>
      </c>
      <c r="C127" s="17" t="s">
        <v>44</v>
      </c>
      <c r="D127" s="18" t="s">
        <v>42</v>
      </c>
      <c r="E127" s="18"/>
      <c r="F127" s="19">
        <v>60.4</v>
      </c>
      <c r="G127" s="19">
        <v>60.4</v>
      </c>
      <c r="H127" s="20"/>
      <c r="I127" s="19">
        <v>60.4</v>
      </c>
      <c r="J127" s="57"/>
      <c r="K127" s="57"/>
      <c r="L127" s="20">
        <f>$O$127/$I$127</f>
        <v>460</v>
      </c>
      <c r="M127" s="20">
        <f>$M$128+$M$129</f>
        <v>27784</v>
      </c>
      <c r="N127" s="20">
        <f>$N$128+$N$129</f>
        <v>0</v>
      </c>
      <c r="O127" s="20">
        <f>$O$128+$O$129</f>
        <v>27784</v>
      </c>
      <c r="P127" s="73"/>
      <c r="Q127" s="73"/>
      <c r="R127" s="21">
        <f t="shared" si="3"/>
        <v>0</v>
      </c>
      <c r="S127" s="21">
        <f t="shared" si="4"/>
        <v>0</v>
      </c>
      <c r="T127" s="21">
        <f t="shared" si="5"/>
        <v>0</v>
      </c>
    </row>
    <row r="128" spans="2:20" s="21" customFormat="1" ht="11.1" customHeight="1" outlineLevel="1" x14ac:dyDescent="0.2">
      <c r="B128" s="22"/>
      <c r="C128" s="23" t="s">
        <v>16</v>
      </c>
      <c r="D128" s="24" t="s">
        <v>42</v>
      </c>
      <c r="E128" s="24"/>
      <c r="F128" s="25">
        <v>60.4</v>
      </c>
      <c r="G128" s="25">
        <f>$F$128</f>
        <v>60.4</v>
      </c>
      <c r="H128" s="25">
        <v>1</v>
      </c>
      <c r="I128" s="26">
        <f>ROUND($G$128*$H$128,3)</f>
        <v>60.4</v>
      </c>
      <c r="J128" s="61">
        <v>460</v>
      </c>
      <c r="K128" s="59"/>
      <c r="L128" s="49">
        <f>$K$128+$J$128</f>
        <v>460</v>
      </c>
      <c r="M128" s="26">
        <f>$G$128*$J$128</f>
        <v>27784</v>
      </c>
      <c r="N128" s="26">
        <f>$I$128*$K$128</f>
        <v>0</v>
      </c>
      <c r="O128" s="26">
        <f>$N$128+$M$128</f>
        <v>27784</v>
      </c>
      <c r="P128" s="74"/>
      <c r="Q128" s="74"/>
      <c r="R128" s="21">
        <f t="shared" si="3"/>
        <v>27784</v>
      </c>
      <c r="S128" s="21">
        <f t="shared" si="4"/>
        <v>0</v>
      </c>
      <c r="T128" s="21">
        <f t="shared" si="5"/>
        <v>27784</v>
      </c>
    </row>
    <row r="129" spans="2:20" s="1" customFormat="1" ht="21.95" customHeight="1" outlineLevel="1" x14ac:dyDescent="0.2">
      <c r="B129" s="27"/>
      <c r="C129" s="28" t="s">
        <v>121</v>
      </c>
      <c r="D129" s="29" t="s">
        <v>42</v>
      </c>
      <c r="E129" s="29"/>
      <c r="F129" s="30">
        <v>60.4</v>
      </c>
      <c r="G129" s="30">
        <f>$F$129</f>
        <v>60.4</v>
      </c>
      <c r="H129" s="33">
        <v>1.05</v>
      </c>
      <c r="I129" s="31">
        <f>ROUND($G$129*$H$129,3)</f>
        <v>63.42</v>
      </c>
      <c r="J129" s="60"/>
      <c r="K129" s="60"/>
      <c r="L129" s="31">
        <f>$K$129+$J$129</f>
        <v>0</v>
      </c>
      <c r="M129" s="31">
        <f>$G$129*$J$129</f>
        <v>0</v>
      </c>
      <c r="N129" s="31">
        <f>$I$129*$K$129</f>
        <v>0</v>
      </c>
      <c r="O129" s="31">
        <f>$N$129+$M$129</f>
        <v>0</v>
      </c>
      <c r="P129" s="75" t="s">
        <v>122</v>
      </c>
      <c r="Q129" s="75"/>
      <c r="R129" s="21">
        <f t="shared" si="3"/>
        <v>0</v>
      </c>
      <c r="S129" s="21">
        <f t="shared" si="4"/>
        <v>0</v>
      </c>
      <c r="T129" s="21">
        <f t="shared" si="5"/>
        <v>0</v>
      </c>
    </row>
    <row r="130" spans="2:20" s="15" customFormat="1" ht="11.1" customHeight="1" outlineLevel="1" x14ac:dyDescent="0.2">
      <c r="B130" s="16">
        <v>17</v>
      </c>
      <c r="C130" s="17" t="s">
        <v>123</v>
      </c>
      <c r="D130" s="18" t="s">
        <v>47</v>
      </c>
      <c r="E130" s="18"/>
      <c r="F130" s="19">
        <v>29.18</v>
      </c>
      <c r="G130" s="19">
        <v>29.18</v>
      </c>
      <c r="H130" s="20"/>
      <c r="I130" s="19">
        <v>29.18</v>
      </c>
      <c r="J130" s="57"/>
      <c r="K130" s="57"/>
      <c r="L130" s="20">
        <f>$O$130/$I$130</f>
        <v>350</v>
      </c>
      <c r="M130" s="20">
        <f>$M$131+$M$132+$M$133+$M$134+$M$135</f>
        <v>10213</v>
      </c>
      <c r="N130" s="20">
        <f>$N$131+$N$132+$N$133+$N$134+$N$135</f>
        <v>0</v>
      </c>
      <c r="O130" s="20">
        <f>$O$131+$O$132+$O$133+$O$134+$O$135</f>
        <v>10213</v>
      </c>
      <c r="P130" s="73"/>
      <c r="Q130" s="73"/>
      <c r="R130" s="21">
        <f t="shared" si="3"/>
        <v>0</v>
      </c>
      <c r="S130" s="21">
        <f t="shared" si="4"/>
        <v>0</v>
      </c>
      <c r="T130" s="21">
        <f t="shared" si="5"/>
        <v>0</v>
      </c>
    </row>
    <row r="131" spans="2:20" s="21" customFormat="1" ht="11.1" customHeight="1" outlineLevel="1" x14ac:dyDescent="0.2">
      <c r="B131" s="22"/>
      <c r="C131" s="23" t="s">
        <v>16</v>
      </c>
      <c r="D131" s="24" t="s">
        <v>47</v>
      </c>
      <c r="E131" s="24"/>
      <c r="F131" s="25">
        <v>29.18</v>
      </c>
      <c r="G131" s="25">
        <f>$F$131</f>
        <v>29.18</v>
      </c>
      <c r="H131" s="25">
        <v>1</v>
      </c>
      <c r="I131" s="26">
        <f>ROUND($G$131*$H$131,3)</f>
        <v>29.18</v>
      </c>
      <c r="J131" s="61">
        <v>350</v>
      </c>
      <c r="K131" s="59"/>
      <c r="L131" s="49">
        <f>$K$131+$J$131</f>
        <v>350</v>
      </c>
      <c r="M131" s="26">
        <f>$G$131*$J$131</f>
        <v>10213</v>
      </c>
      <c r="N131" s="26">
        <f>$I$131*$K$131</f>
        <v>0</v>
      </c>
      <c r="O131" s="26">
        <f>$N$131+$M$131</f>
        <v>10213</v>
      </c>
      <c r="P131" s="74"/>
      <c r="Q131" s="74"/>
      <c r="R131" s="21">
        <f t="shared" si="3"/>
        <v>10213</v>
      </c>
      <c r="S131" s="21">
        <f t="shared" si="4"/>
        <v>0</v>
      </c>
      <c r="T131" s="21">
        <f t="shared" si="5"/>
        <v>10213</v>
      </c>
    </row>
    <row r="132" spans="2:20" s="1" customFormat="1" ht="11.1" customHeight="1" outlineLevel="1" x14ac:dyDescent="0.2">
      <c r="B132" s="27"/>
      <c r="C132" s="28" t="s">
        <v>124</v>
      </c>
      <c r="D132" s="29" t="s">
        <v>39</v>
      </c>
      <c r="E132" s="29"/>
      <c r="F132" s="30">
        <v>75</v>
      </c>
      <c r="G132" s="30">
        <f>$F$132</f>
        <v>75</v>
      </c>
      <c r="H132" s="32">
        <v>1</v>
      </c>
      <c r="I132" s="31">
        <f>ROUND($G$132*$H$132,3)</f>
        <v>75</v>
      </c>
      <c r="J132" s="60"/>
      <c r="K132" s="60"/>
      <c r="L132" s="31">
        <f>$K$132+$J$132</f>
        <v>0</v>
      </c>
      <c r="M132" s="31">
        <f>$G$132*$J$132</f>
        <v>0</v>
      </c>
      <c r="N132" s="31">
        <f>$I$132*$K$132</f>
        <v>0</v>
      </c>
      <c r="O132" s="31">
        <f>$N$132+$M$132</f>
        <v>0</v>
      </c>
      <c r="P132" s="75" t="s">
        <v>125</v>
      </c>
      <c r="Q132" s="75"/>
      <c r="R132" s="21">
        <f t="shared" si="3"/>
        <v>0</v>
      </c>
      <c r="S132" s="21">
        <f t="shared" si="4"/>
        <v>0</v>
      </c>
      <c r="T132" s="21">
        <f t="shared" si="5"/>
        <v>0</v>
      </c>
    </row>
    <row r="133" spans="2:20" s="1" customFormat="1" ht="21.95" customHeight="1" outlineLevel="1" x14ac:dyDescent="0.2">
      <c r="B133" s="27"/>
      <c r="C133" s="28" t="s">
        <v>106</v>
      </c>
      <c r="D133" s="29" t="s">
        <v>47</v>
      </c>
      <c r="E133" s="29"/>
      <c r="F133" s="30">
        <v>29.18</v>
      </c>
      <c r="G133" s="30">
        <f>$F$133</f>
        <v>29.18</v>
      </c>
      <c r="H133" s="33">
        <v>1.05</v>
      </c>
      <c r="I133" s="31">
        <f>ROUND($G$133*$H$133,3)</f>
        <v>30.638999999999999</v>
      </c>
      <c r="J133" s="60"/>
      <c r="K133" s="60"/>
      <c r="L133" s="31">
        <f>$K$133+$J$133</f>
        <v>0</v>
      </c>
      <c r="M133" s="31">
        <f>$G$133*$J$133</f>
        <v>0</v>
      </c>
      <c r="N133" s="31">
        <f>$I$133*$K$133</f>
        <v>0</v>
      </c>
      <c r="O133" s="31">
        <f>$N$133+$M$133</f>
        <v>0</v>
      </c>
      <c r="P133" s="75" t="s">
        <v>126</v>
      </c>
      <c r="Q133" s="75"/>
      <c r="R133" s="21">
        <f t="shared" si="3"/>
        <v>0</v>
      </c>
      <c r="S133" s="21">
        <f t="shared" si="4"/>
        <v>0</v>
      </c>
      <c r="T133" s="21">
        <f t="shared" si="5"/>
        <v>0</v>
      </c>
    </row>
    <row r="134" spans="2:20" s="1" customFormat="1" ht="11.1" customHeight="1" outlineLevel="1" x14ac:dyDescent="0.2">
      <c r="B134" s="27"/>
      <c r="C134" s="28" t="s">
        <v>127</v>
      </c>
      <c r="D134" s="29" t="s">
        <v>42</v>
      </c>
      <c r="E134" s="29"/>
      <c r="F134" s="30">
        <v>11.672000000000001</v>
      </c>
      <c r="G134" s="30">
        <f>$F$134</f>
        <v>11.672000000000001</v>
      </c>
      <c r="H134" s="33">
        <v>1.05</v>
      </c>
      <c r="I134" s="31">
        <f>ROUND($G$134*$H$134,3)</f>
        <v>12.256</v>
      </c>
      <c r="J134" s="60"/>
      <c r="K134" s="60"/>
      <c r="L134" s="31">
        <f>$K$134+$J$134</f>
        <v>0</v>
      </c>
      <c r="M134" s="31">
        <f>$G$134*$J$134</f>
        <v>0</v>
      </c>
      <c r="N134" s="31">
        <f>$I$134*$K$134</f>
        <v>0</v>
      </c>
      <c r="O134" s="31">
        <f>$N$134+$M$134</f>
        <v>0</v>
      </c>
      <c r="P134" s="75"/>
      <c r="Q134" s="75"/>
      <c r="R134" s="21">
        <f t="shared" si="3"/>
        <v>0</v>
      </c>
      <c r="S134" s="21">
        <f t="shared" si="4"/>
        <v>0</v>
      </c>
      <c r="T134" s="21">
        <f t="shared" si="5"/>
        <v>0</v>
      </c>
    </row>
    <row r="135" spans="2:20" s="1" customFormat="1" ht="21.95" customHeight="1" outlineLevel="1" x14ac:dyDescent="0.2">
      <c r="B135" s="27"/>
      <c r="C135" s="28" t="s">
        <v>128</v>
      </c>
      <c r="D135" s="29" t="s">
        <v>39</v>
      </c>
      <c r="E135" s="29"/>
      <c r="F135" s="30">
        <v>150</v>
      </c>
      <c r="G135" s="30">
        <f>$F$135</f>
        <v>150</v>
      </c>
      <c r="H135" s="32">
        <v>1</v>
      </c>
      <c r="I135" s="31">
        <f>ROUND($G$135*$H$135,3)</f>
        <v>150</v>
      </c>
      <c r="J135" s="60"/>
      <c r="K135" s="60"/>
      <c r="L135" s="31">
        <f>$K$135+$J$135</f>
        <v>0</v>
      </c>
      <c r="M135" s="31">
        <f>$G$135*$J$135</f>
        <v>0</v>
      </c>
      <c r="N135" s="31">
        <f>$I$135*$K$135</f>
        <v>0</v>
      </c>
      <c r="O135" s="31">
        <f>$N$135+$M$135</f>
        <v>0</v>
      </c>
      <c r="P135" s="75"/>
      <c r="Q135" s="75"/>
      <c r="R135" s="21">
        <f t="shared" si="3"/>
        <v>0</v>
      </c>
      <c r="S135" s="21">
        <f t="shared" si="4"/>
        <v>0</v>
      </c>
      <c r="T135" s="21">
        <f t="shared" si="5"/>
        <v>0</v>
      </c>
    </row>
    <row r="136" spans="2:20" s="15" customFormat="1" ht="11.1" customHeight="1" outlineLevel="1" x14ac:dyDescent="0.2">
      <c r="B136" s="16">
        <v>18</v>
      </c>
      <c r="C136" s="17" t="s">
        <v>129</v>
      </c>
      <c r="D136" s="18" t="s">
        <v>39</v>
      </c>
      <c r="E136" s="18"/>
      <c r="F136" s="19">
        <v>2</v>
      </c>
      <c r="G136" s="19">
        <v>2</v>
      </c>
      <c r="H136" s="20"/>
      <c r="I136" s="19">
        <v>2</v>
      </c>
      <c r="J136" s="57"/>
      <c r="K136" s="57"/>
      <c r="L136" s="20">
        <f>$O$136/$I$136</f>
        <v>3000</v>
      </c>
      <c r="M136" s="20">
        <f>$M$137+$M$138</f>
        <v>6000</v>
      </c>
      <c r="N136" s="20">
        <f>$N$137+$N$138</f>
        <v>0</v>
      </c>
      <c r="O136" s="20">
        <f>$O$137+$O$138</f>
        <v>6000</v>
      </c>
      <c r="P136" s="73"/>
      <c r="Q136" s="73"/>
      <c r="R136" s="21">
        <f t="shared" si="3"/>
        <v>0</v>
      </c>
      <c r="S136" s="21">
        <f t="shared" si="4"/>
        <v>0</v>
      </c>
      <c r="T136" s="21">
        <f t="shared" si="5"/>
        <v>0</v>
      </c>
    </row>
    <row r="137" spans="2:20" s="21" customFormat="1" ht="11.1" customHeight="1" outlineLevel="1" x14ac:dyDescent="0.2">
      <c r="B137" s="22"/>
      <c r="C137" s="23" t="s">
        <v>16</v>
      </c>
      <c r="D137" s="24" t="s">
        <v>39</v>
      </c>
      <c r="E137" s="24"/>
      <c r="F137" s="25">
        <v>2</v>
      </c>
      <c r="G137" s="25">
        <f>$F$137</f>
        <v>2</v>
      </c>
      <c r="H137" s="25">
        <v>1</v>
      </c>
      <c r="I137" s="26">
        <f>ROUND($G$137*$H$137,3)</f>
        <v>2</v>
      </c>
      <c r="J137" s="58">
        <v>3000</v>
      </c>
      <c r="K137" s="59"/>
      <c r="L137" s="48">
        <f>$K$137+$J$137</f>
        <v>3000</v>
      </c>
      <c r="M137" s="26">
        <f>$G$137*$J$137</f>
        <v>6000</v>
      </c>
      <c r="N137" s="26">
        <f>$I$137*$K$137</f>
        <v>0</v>
      </c>
      <c r="O137" s="26">
        <f>$N$137+$M$137</f>
        <v>6000</v>
      </c>
      <c r="P137" s="74"/>
      <c r="Q137" s="74"/>
      <c r="R137" s="21">
        <f t="shared" si="3"/>
        <v>6000</v>
      </c>
      <c r="S137" s="21">
        <f t="shared" si="4"/>
        <v>0</v>
      </c>
      <c r="T137" s="21">
        <f t="shared" si="5"/>
        <v>6000</v>
      </c>
    </row>
    <row r="138" spans="2:20" s="1" customFormat="1" ht="21.95" customHeight="1" outlineLevel="1" x14ac:dyDescent="0.2">
      <c r="B138" s="27"/>
      <c r="C138" s="28" t="s">
        <v>130</v>
      </c>
      <c r="D138" s="29" t="s">
        <v>39</v>
      </c>
      <c r="E138" s="29"/>
      <c r="F138" s="30">
        <v>2</v>
      </c>
      <c r="G138" s="30">
        <f>$F$138</f>
        <v>2</v>
      </c>
      <c r="H138" s="32">
        <v>1</v>
      </c>
      <c r="I138" s="31">
        <f>ROUND($G$138*$H$138,3)</f>
        <v>2</v>
      </c>
      <c r="J138" s="60"/>
      <c r="K138" s="60"/>
      <c r="L138" s="31">
        <f>$K$138+$J$138</f>
        <v>0</v>
      </c>
      <c r="M138" s="31">
        <f>$G$138*$J$138</f>
        <v>0</v>
      </c>
      <c r="N138" s="31">
        <f>$I$138*$K$138</f>
        <v>0</v>
      </c>
      <c r="O138" s="31">
        <f>$N$138+$M$138</f>
        <v>0</v>
      </c>
      <c r="P138" s="75" t="s">
        <v>126</v>
      </c>
      <c r="Q138" s="75"/>
      <c r="R138" s="21">
        <f t="shared" si="3"/>
        <v>0</v>
      </c>
      <c r="S138" s="21">
        <f t="shared" si="4"/>
        <v>0</v>
      </c>
      <c r="T138" s="21">
        <f t="shared" si="5"/>
        <v>0</v>
      </c>
    </row>
    <row r="139" spans="2:20" s="15" customFormat="1" ht="11.1" customHeight="1" outlineLevel="1" x14ac:dyDescent="0.2">
      <c r="B139" s="16">
        <v>19</v>
      </c>
      <c r="C139" s="17" t="s">
        <v>131</v>
      </c>
      <c r="D139" s="18" t="s">
        <v>42</v>
      </c>
      <c r="E139" s="18"/>
      <c r="F139" s="19">
        <v>60.4</v>
      </c>
      <c r="G139" s="19">
        <v>60.4</v>
      </c>
      <c r="H139" s="20"/>
      <c r="I139" s="19">
        <v>60.4</v>
      </c>
      <c r="J139" s="57"/>
      <c r="K139" s="57"/>
      <c r="L139" s="20">
        <f>$O$139/$I$139</f>
        <v>110</v>
      </c>
      <c r="M139" s="20">
        <f>$M$140+$M$141</f>
        <v>6644</v>
      </c>
      <c r="N139" s="20">
        <f>$N$140+$N$141</f>
        <v>0</v>
      </c>
      <c r="O139" s="20">
        <f>$O$140+$O$141</f>
        <v>6644</v>
      </c>
      <c r="P139" s="73"/>
      <c r="Q139" s="73"/>
      <c r="R139" s="21">
        <f t="shared" si="3"/>
        <v>0</v>
      </c>
      <c r="S139" s="21">
        <f t="shared" si="4"/>
        <v>0</v>
      </c>
      <c r="T139" s="21">
        <f t="shared" si="5"/>
        <v>0</v>
      </c>
    </row>
    <row r="140" spans="2:20" s="21" customFormat="1" ht="11.1" customHeight="1" outlineLevel="1" x14ac:dyDescent="0.2">
      <c r="B140" s="22"/>
      <c r="C140" s="23" t="s">
        <v>16</v>
      </c>
      <c r="D140" s="24" t="s">
        <v>42</v>
      </c>
      <c r="E140" s="24"/>
      <c r="F140" s="25">
        <v>60.4</v>
      </c>
      <c r="G140" s="25">
        <f>$F$140</f>
        <v>60.4</v>
      </c>
      <c r="H140" s="25">
        <v>1</v>
      </c>
      <c r="I140" s="26">
        <f>ROUND($G$140*$H$140,3)</f>
        <v>60.4</v>
      </c>
      <c r="J140" s="61">
        <v>110</v>
      </c>
      <c r="K140" s="59"/>
      <c r="L140" s="49">
        <f>$K$140+$J$140</f>
        <v>110</v>
      </c>
      <c r="M140" s="26">
        <f>$G$140*$J$140</f>
        <v>6644</v>
      </c>
      <c r="N140" s="26">
        <f>$I$140*$K$140</f>
        <v>0</v>
      </c>
      <c r="O140" s="26">
        <f>$N$140+$M$140</f>
        <v>6644</v>
      </c>
      <c r="P140" s="74"/>
      <c r="Q140" s="74"/>
      <c r="R140" s="21">
        <f t="shared" si="3"/>
        <v>6644</v>
      </c>
      <c r="S140" s="21">
        <f t="shared" si="4"/>
        <v>0</v>
      </c>
      <c r="T140" s="21">
        <f t="shared" si="5"/>
        <v>6644</v>
      </c>
    </row>
    <row r="141" spans="2:20" s="1" customFormat="1" ht="11.1" customHeight="1" outlineLevel="1" x14ac:dyDescent="0.2">
      <c r="B141" s="27"/>
      <c r="C141" s="28" t="s">
        <v>132</v>
      </c>
      <c r="D141" s="29" t="s">
        <v>42</v>
      </c>
      <c r="E141" s="29"/>
      <c r="F141" s="30">
        <v>60.4</v>
      </c>
      <c r="G141" s="30">
        <f>$F$141</f>
        <v>60.4</v>
      </c>
      <c r="H141" s="34">
        <v>2.1</v>
      </c>
      <c r="I141" s="31">
        <f>ROUND($G$141*$H$141,3)</f>
        <v>126.84</v>
      </c>
      <c r="J141" s="60"/>
      <c r="K141" s="60"/>
      <c r="L141" s="31">
        <f>$K$141+$J$141</f>
        <v>0</v>
      </c>
      <c r="M141" s="31">
        <f>$G$141*$J$141</f>
        <v>0</v>
      </c>
      <c r="N141" s="31">
        <f>$I$141*$K$141</f>
        <v>0</v>
      </c>
      <c r="O141" s="31">
        <f>$N$141+$M$141</f>
        <v>0</v>
      </c>
      <c r="P141" s="75"/>
      <c r="Q141" s="75"/>
      <c r="R141" s="21">
        <f t="shared" si="3"/>
        <v>0</v>
      </c>
      <c r="S141" s="21">
        <f t="shared" si="4"/>
        <v>0</v>
      </c>
      <c r="T141" s="21">
        <f t="shared" si="5"/>
        <v>0</v>
      </c>
    </row>
    <row r="142" spans="2:20" s="15" customFormat="1" ht="11.1" customHeight="1" outlineLevel="1" x14ac:dyDescent="0.2">
      <c r="B142" s="16">
        <v>20</v>
      </c>
      <c r="C142" s="17" t="s">
        <v>133</v>
      </c>
      <c r="D142" s="18" t="s">
        <v>42</v>
      </c>
      <c r="E142" s="18"/>
      <c r="F142" s="19">
        <v>60.4</v>
      </c>
      <c r="G142" s="19">
        <v>60.4</v>
      </c>
      <c r="H142" s="20"/>
      <c r="I142" s="19">
        <v>60.4</v>
      </c>
      <c r="J142" s="57"/>
      <c r="K142" s="57"/>
      <c r="L142" s="20">
        <f>$O$142/$I$142</f>
        <v>110</v>
      </c>
      <c r="M142" s="20">
        <f>$M$143+$M$144</f>
        <v>6644</v>
      </c>
      <c r="N142" s="20">
        <f>$N$143+$N$144</f>
        <v>0</v>
      </c>
      <c r="O142" s="20">
        <f>$O$143+$O$144</f>
        <v>6644</v>
      </c>
      <c r="P142" s="73"/>
      <c r="Q142" s="73"/>
      <c r="R142" s="21">
        <f t="shared" si="3"/>
        <v>0</v>
      </c>
      <c r="S142" s="21">
        <f t="shared" si="4"/>
        <v>0</v>
      </c>
      <c r="T142" s="21">
        <f t="shared" si="5"/>
        <v>0</v>
      </c>
    </row>
    <row r="143" spans="2:20" s="21" customFormat="1" ht="11.1" customHeight="1" outlineLevel="1" x14ac:dyDescent="0.2">
      <c r="B143" s="22"/>
      <c r="C143" s="23" t="s">
        <v>16</v>
      </c>
      <c r="D143" s="24" t="s">
        <v>42</v>
      </c>
      <c r="E143" s="24"/>
      <c r="F143" s="25">
        <v>60.4</v>
      </c>
      <c r="G143" s="25">
        <f>$F$143</f>
        <v>60.4</v>
      </c>
      <c r="H143" s="25">
        <v>1</v>
      </c>
      <c r="I143" s="26">
        <f>ROUND($G$143*$H$143,3)</f>
        <v>60.4</v>
      </c>
      <c r="J143" s="61">
        <v>110</v>
      </c>
      <c r="K143" s="59"/>
      <c r="L143" s="49">
        <f>$K$143+$J$143</f>
        <v>110</v>
      </c>
      <c r="M143" s="26">
        <f>$G$143*$J$143</f>
        <v>6644</v>
      </c>
      <c r="N143" s="26">
        <f>$I$143*$K$143</f>
        <v>0</v>
      </c>
      <c r="O143" s="26">
        <f>$N$143+$M$143</f>
        <v>6644</v>
      </c>
      <c r="P143" s="74"/>
      <c r="Q143" s="74"/>
      <c r="R143" s="21">
        <f t="shared" si="3"/>
        <v>6644</v>
      </c>
      <c r="S143" s="21">
        <f t="shared" si="4"/>
        <v>0</v>
      </c>
      <c r="T143" s="21">
        <f t="shared" si="5"/>
        <v>6644</v>
      </c>
    </row>
    <row r="144" spans="2:20" s="1" customFormat="1" ht="21.95" customHeight="1" outlineLevel="1" x14ac:dyDescent="0.2">
      <c r="B144" s="27"/>
      <c r="C144" s="28" t="s">
        <v>134</v>
      </c>
      <c r="D144" s="29" t="s">
        <v>42</v>
      </c>
      <c r="E144" s="29"/>
      <c r="F144" s="30">
        <v>60.4</v>
      </c>
      <c r="G144" s="30">
        <f>$F$144</f>
        <v>60.4</v>
      </c>
      <c r="H144" s="34">
        <v>2.1</v>
      </c>
      <c r="I144" s="31">
        <f>ROUND($G$144*$H$144,3)</f>
        <v>126.84</v>
      </c>
      <c r="J144" s="60"/>
      <c r="K144" s="60"/>
      <c r="L144" s="31">
        <f>$K$144+$J$144</f>
        <v>0</v>
      </c>
      <c r="M144" s="31">
        <f>$G$144*$J$144</f>
        <v>0</v>
      </c>
      <c r="N144" s="31">
        <f>$I$144*$K$144</f>
        <v>0</v>
      </c>
      <c r="O144" s="31">
        <f>$N$144+$M$144</f>
        <v>0</v>
      </c>
      <c r="P144" s="75" t="s">
        <v>135</v>
      </c>
      <c r="Q144" s="75"/>
      <c r="R144" s="21">
        <f t="shared" si="3"/>
        <v>0</v>
      </c>
      <c r="S144" s="21">
        <f t="shared" si="4"/>
        <v>0</v>
      </c>
      <c r="T144" s="21">
        <f t="shared" si="5"/>
        <v>0</v>
      </c>
    </row>
    <row r="145" spans="2:20" s="15" customFormat="1" ht="11.1" customHeight="1" outlineLevel="1" x14ac:dyDescent="0.2">
      <c r="B145" s="16">
        <v>21</v>
      </c>
      <c r="C145" s="17" t="s">
        <v>136</v>
      </c>
      <c r="D145" s="18" t="s">
        <v>42</v>
      </c>
      <c r="E145" s="18"/>
      <c r="F145" s="19">
        <v>60.4</v>
      </c>
      <c r="G145" s="19">
        <v>60.4</v>
      </c>
      <c r="H145" s="20"/>
      <c r="I145" s="19">
        <v>60.4</v>
      </c>
      <c r="J145" s="57"/>
      <c r="K145" s="57"/>
      <c r="L145" s="20">
        <f>$O$145/$I$145</f>
        <v>1240</v>
      </c>
      <c r="M145" s="20">
        <f>$M$146+$M$147+$M$148+$M$149+$M$150+$M$151+$M$152</f>
        <v>74896</v>
      </c>
      <c r="N145" s="20">
        <f>$N$146+$N$147+$N$148+$N$149+$N$150+$N$151+$N$152</f>
        <v>0</v>
      </c>
      <c r="O145" s="20">
        <f>$O$146+$O$147+$O$148+$O$149+$O$150+$O$151+$O$152</f>
        <v>74896</v>
      </c>
      <c r="P145" s="73"/>
      <c r="Q145" s="73"/>
      <c r="R145" s="21">
        <f t="shared" ref="R145:R180" si="6">G145*J145</f>
        <v>0</v>
      </c>
      <c r="S145" s="21">
        <f t="shared" ref="S145:S180" si="7">I145*K145</f>
        <v>0</v>
      </c>
      <c r="T145" s="21">
        <f t="shared" ref="T145:T180" si="8">R145+S145</f>
        <v>0</v>
      </c>
    </row>
    <row r="146" spans="2:20" s="21" customFormat="1" ht="11.1" customHeight="1" outlineLevel="1" x14ac:dyDescent="0.2">
      <c r="B146" s="22"/>
      <c r="C146" s="23" t="s">
        <v>16</v>
      </c>
      <c r="D146" s="24" t="s">
        <v>42</v>
      </c>
      <c r="E146" s="24"/>
      <c r="F146" s="25">
        <v>60.4</v>
      </c>
      <c r="G146" s="25">
        <f>$F$146</f>
        <v>60.4</v>
      </c>
      <c r="H146" s="25">
        <v>1</v>
      </c>
      <c r="I146" s="26">
        <f>ROUND($G$146*$H$146,3)</f>
        <v>60.4</v>
      </c>
      <c r="J146" s="58">
        <v>1240</v>
      </c>
      <c r="K146" s="59"/>
      <c r="L146" s="48">
        <f>$K$146+$J$146</f>
        <v>1240</v>
      </c>
      <c r="M146" s="26">
        <f>$G$146*$J$146</f>
        <v>74896</v>
      </c>
      <c r="N146" s="26">
        <f>$I$146*$K$146</f>
        <v>0</v>
      </c>
      <c r="O146" s="26">
        <f>$N$146+$M$146</f>
        <v>74896</v>
      </c>
      <c r="P146" s="74"/>
      <c r="Q146" s="74"/>
      <c r="R146" s="21">
        <f t="shared" si="6"/>
        <v>74896</v>
      </c>
      <c r="S146" s="21">
        <f t="shared" si="7"/>
        <v>0</v>
      </c>
      <c r="T146" s="21">
        <f t="shared" si="8"/>
        <v>74896</v>
      </c>
    </row>
    <row r="147" spans="2:20" s="1" customFormat="1" ht="21.95" customHeight="1" outlineLevel="1" x14ac:dyDescent="0.2">
      <c r="B147" s="27"/>
      <c r="C147" s="28" t="s">
        <v>137</v>
      </c>
      <c r="D147" s="29" t="s">
        <v>47</v>
      </c>
      <c r="E147" s="29"/>
      <c r="F147" s="30">
        <v>162</v>
      </c>
      <c r="G147" s="30">
        <f>$F$147</f>
        <v>162</v>
      </c>
      <c r="H147" s="33">
        <v>1.03</v>
      </c>
      <c r="I147" s="31">
        <f>ROUND($G$147*$H$147,3)</f>
        <v>166.86</v>
      </c>
      <c r="J147" s="60"/>
      <c r="K147" s="60"/>
      <c r="L147" s="31">
        <f>$K$147+$J$147</f>
        <v>0</v>
      </c>
      <c r="M147" s="31">
        <f>$G$147*$J$147</f>
        <v>0</v>
      </c>
      <c r="N147" s="31">
        <f>$I$147*$K$147</f>
        <v>0</v>
      </c>
      <c r="O147" s="31">
        <f>$N$147+$M$147</f>
        <v>0</v>
      </c>
      <c r="P147" s="75"/>
      <c r="Q147" s="75"/>
      <c r="R147" s="21">
        <f t="shared" si="6"/>
        <v>0</v>
      </c>
      <c r="S147" s="21">
        <f t="shared" si="7"/>
        <v>0</v>
      </c>
      <c r="T147" s="21">
        <f t="shared" si="8"/>
        <v>0</v>
      </c>
    </row>
    <row r="148" spans="2:20" s="1" customFormat="1" ht="21.95" customHeight="1" outlineLevel="1" x14ac:dyDescent="0.2">
      <c r="B148" s="27"/>
      <c r="C148" s="28" t="s">
        <v>138</v>
      </c>
      <c r="D148" s="29" t="s">
        <v>42</v>
      </c>
      <c r="E148" s="29"/>
      <c r="F148" s="30">
        <v>9</v>
      </c>
      <c r="G148" s="30">
        <f>$F$148</f>
        <v>9</v>
      </c>
      <c r="H148" s="32">
        <v>1</v>
      </c>
      <c r="I148" s="31">
        <f>ROUND($G$148*$H$148,3)</f>
        <v>9</v>
      </c>
      <c r="J148" s="60"/>
      <c r="K148" s="60"/>
      <c r="L148" s="31">
        <f>$K$148+$J$148</f>
        <v>0</v>
      </c>
      <c r="M148" s="31">
        <f>$G$148*$J$148</f>
        <v>0</v>
      </c>
      <c r="N148" s="31">
        <f>$I$148*$K$148</f>
        <v>0</v>
      </c>
      <c r="O148" s="31">
        <f>$N$148+$M$148</f>
        <v>0</v>
      </c>
      <c r="P148" s="75" t="s">
        <v>139</v>
      </c>
      <c r="Q148" s="75"/>
      <c r="R148" s="21">
        <f t="shared" si="6"/>
        <v>0</v>
      </c>
      <c r="S148" s="21">
        <f t="shared" si="7"/>
        <v>0</v>
      </c>
      <c r="T148" s="21">
        <f t="shared" si="8"/>
        <v>0</v>
      </c>
    </row>
    <row r="149" spans="2:20" s="1" customFormat="1" ht="21.95" customHeight="1" outlineLevel="1" x14ac:dyDescent="0.2">
      <c r="B149" s="27"/>
      <c r="C149" s="28" t="s">
        <v>140</v>
      </c>
      <c r="D149" s="29" t="s">
        <v>141</v>
      </c>
      <c r="E149" s="29"/>
      <c r="F149" s="30">
        <v>104</v>
      </c>
      <c r="G149" s="30">
        <f>$F$149</f>
        <v>104</v>
      </c>
      <c r="H149" s="32">
        <v>1</v>
      </c>
      <c r="I149" s="31">
        <f>ROUND($G$149*$H$149,3)</f>
        <v>104</v>
      </c>
      <c r="J149" s="60"/>
      <c r="K149" s="60"/>
      <c r="L149" s="31">
        <f>$K$149+$J$149</f>
        <v>0</v>
      </c>
      <c r="M149" s="31">
        <f>$G$149*$J$149</f>
        <v>0</v>
      </c>
      <c r="N149" s="31">
        <f>$I$149*$K$149</f>
        <v>0</v>
      </c>
      <c r="O149" s="31">
        <f>$N$149+$M$149</f>
        <v>0</v>
      </c>
      <c r="P149" s="75" t="s">
        <v>142</v>
      </c>
      <c r="Q149" s="75"/>
      <c r="R149" s="21">
        <f t="shared" si="6"/>
        <v>0</v>
      </c>
      <c r="S149" s="21">
        <f t="shared" si="7"/>
        <v>0</v>
      </c>
      <c r="T149" s="21">
        <f t="shared" si="8"/>
        <v>0</v>
      </c>
    </row>
    <row r="150" spans="2:20" s="1" customFormat="1" ht="11.1" customHeight="1" outlineLevel="1" x14ac:dyDescent="0.2">
      <c r="B150" s="27"/>
      <c r="C150" s="28" t="s">
        <v>143</v>
      </c>
      <c r="D150" s="29" t="s">
        <v>47</v>
      </c>
      <c r="E150" s="29"/>
      <c r="F150" s="30">
        <v>31.4</v>
      </c>
      <c r="G150" s="30">
        <f>$F$150</f>
        <v>31.4</v>
      </c>
      <c r="H150" s="33">
        <v>1.03</v>
      </c>
      <c r="I150" s="31">
        <f>ROUND($G$150*$H$150,3)</f>
        <v>32.341999999999999</v>
      </c>
      <c r="J150" s="60"/>
      <c r="K150" s="60"/>
      <c r="L150" s="31">
        <f>$K$150+$J$150</f>
        <v>0</v>
      </c>
      <c r="M150" s="31">
        <f>$G$150*$J$150</f>
        <v>0</v>
      </c>
      <c r="N150" s="31">
        <f>$I$150*$K$150</f>
        <v>0</v>
      </c>
      <c r="O150" s="31">
        <f>$N$150+$M$150</f>
        <v>0</v>
      </c>
      <c r="P150" s="75"/>
      <c r="Q150" s="75"/>
      <c r="R150" s="21">
        <f t="shared" si="6"/>
        <v>0</v>
      </c>
      <c r="S150" s="21">
        <f t="shared" si="7"/>
        <v>0</v>
      </c>
      <c r="T150" s="21">
        <f t="shared" si="8"/>
        <v>0</v>
      </c>
    </row>
    <row r="151" spans="2:20" s="1" customFormat="1" ht="11.1" customHeight="1" outlineLevel="1" x14ac:dyDescent="0.2">
      <c r="B151" s="27"/>
      <c r="C151" s="28" t="s">
        <v>144</v>
      </c>
      <c r="D151" s="29" t="s">
        <v>47</v>
      </c>
      <c r="E151" s="29"/>
      <c r="F151" s="30">
        <v>6.6</v>
      </c>
      <c r="G151" s="30">
        <f>$F$151</f>
        <v>6.6</v>
      </c>
      <c r="H151" s="33">
        <v>1.03</v>
      </c>
      <c r="I151" s="31">
        <f>ROUND($G$151*$H$151,3)</f>
        <v>6.798</v>
      </c>
      <c r="J151" s="60"/>
      <c r="K151" s="60"/>
      <c r="L151" s="31">
        <f>$K$151+$J$151</f>
        <v>0</v>
      </c>
      <c r="M151" s="31">
        <f>$G$151*$J$151</f>
        <v>0</v>
      </c>
      <c r="N151" s="31">
        <f>$I$151*$K$151</f>
        <v>0</v>
      </c>
      <c r="O151" s="31">
        <f>$N$151+$M$151</f>
        <v>0</v>
      </c>
      <c r="P151" s="75"/>
      <c r="Q151" s="75"/>
      <c r="R151" s="21">
        <f t="shared" si="6"/>
        <v>0</v>
      </c>
      <c r="S151" s="21">
        <f t="shared" si="7"/>
        <v>0</v>
      </c>
      <c r="T151" s="21">
        <f t="shared" si="8"/>
        <v>0</v>
      </c>
    </row>
    <row r="152" spans="2:20" s="1" customFormat="1" ht="11.1" customHeight="1" outlineLevel="1" x14ac:dyDescent="0.2">
      <c r="B152" s="27"/>
      <c r="C152" s="28" t="s">
        <v>145</v>
      </c>
      <c r="D152" s="29" t="s">
        <v>42</v>
      </c>
      <c r="E152" s="29"/>
      <c r="F152" s="30">
        <v>60.4</v>
      </c>
      <c r="G152" s="30">
        <f>$F$152</f>
        <v>60.4</v>
      </c>
      <c r="H152" s="33">
        <v>1.29</v>
      </c>
      <c r="I152" s="31">
        <f>ROUND($G$152*$H$152,3)</f>
        <v>77.915999999999997</v>
      </c>
      <c r="J152" s="60"/>
      <c r="K152" s="60"/>
      <c r="L152" s="31">
        <f>$K$152+$J$152</f>
        <v>0</v>
      </c>
      <c r="M152" s="31">
        <f>$G$152*$J$152</f>
        <v>0</v>
      </c>
      <c r="N152" s="31">
        <f>$I$152*$K$152</f>
        <v>0</v>
      </c>
      <c r="O152" s="31">
        <f>$N$152+$M$152</f>
        <v>0</v>
      </c>
      <c r="P152" s="75" t="s">
        <v>146</v>
      </c>
      <c r="Q152" s="75"/>
      <c r="R152" s="21">
        <f t="shared" si="6"/>
        <v>0</v>
      </c>
      <c r="S152" s="21">
        <f t="shared" si="7"/>
        <v>0</v>
      </c>
      <c r="T152" s="21">
        <f t="shared" si="8"/>
        <v>0</v>
      </c>
    </row>
    <row r="153" spans="2:20" s="15" customFormat="1" ht="11.1" customHeight="1" outlineLevel="1" x14ac:dyDescent="0.2">
      <c r="B153" s="16">
        <v>22</v>
      </c>
      <c r="C153" s="17" t="s">
        <v>147</v>
      </c>
      <c r="D153" s="18" t="s">
        <v>37</v>
      </c>
      <c r="E153" s="18"/>
      <c r="F153" s="19">
        <v>3.141</v>
      </c>
      <c r="G153" s="19">
        <v>3.141</v>
      </c>
      <c r="H153" s="20"/>
      <c r="I153" s="19">
        <v>3.141</v>
      </c>
      <c r="J153" s="57"/>
      <c r="K153" s="57"/>
      <c r="L153" s="20">
        <f>$O$153/$I$153</f>
        <v>400</v>
      </c>
      <c r="M153" s="20">
        <f>$M$154+$M$155</f>
        <v>1256.4000000000001</v>
      </c>
      <c r="N153" s="20">
        <f>$N$154+$N$155</f>
        <v>0</v>
      </c>
      <c r="O153" s="20">
        <f>$O$154+$O$155</f>
        <v>1256.4000000000001</v>
      </c>
      <c r="P153" s="73"/>
      <c r="Q153" s="73"/>
      <c r="R153" s="21">
        <f t="shared" si="6"/>
        <v>0</v>
      </c>
      <c r="S153" s="21">
        <f t="shared" si="7"/>
        <v>0</v>
      </c>
      <c r="T153" s="21">
        <f t="shared" si="8"/>
        <v>0</v>
      </c>
    </row>
    <row r="154" spans="2:20" s="21" customFormat="1" ht="11.1" customHeight="1" outlineLevel="1" x14ac:dyDescent="0.2">
      <c r="B154" s="22"/>
      <c r="C154" s="23" t="s">
        <v>16</v>
      </c>
      <c r="D154" s="24" t="s">
        <v>37</v>
      </c>
      <c r="E154" s="24"/>
      <c r="F154" s="25">
        <v>3.141</v>
      </c>
      <c r="G154" s="25">
        <f>$F$154</f>
        <v>3.141</v>
      </c>
      <c r="H154" s="25">
        <v>1</v>
      </c>
      <c r="I154" s="26">
        <f>ROUND($G$154*$H$154,3)</f>
        <v>3.141</v>
      </c>
      <c r="J154" s="61">
        <v>400</v>
      </c>
      <c r="K154" s="59"/>
      <c r="L154" s="49">
        <f>$K$154+$J$154</f>
        <v>400</v>
      </c>
      <c r="M154" s="26">
        <f>$G$154*$J$154</f>
        <v>1256.4000000000001</v>
      </c>
      <c r="N154" s="26">
        <f>$I$154*$K$154</f>
        <v>0</v>
      </c>
      <c r="O154" s="26">
        <f>$N$154+$M$154</f>
        <v>1256.4000000000001</v>
      </c>
      <c r="P154" s="74"/>
      <c r="Q154" s="74"/>
      <c r="R154" s="21">
        <f t="shared" si="6"/>
        <v>1256.4000000000001</v>
      </c>
      <c r="S154" s="21">
        <f t="shared" si="7"/>
        <v>0</v>
      </c>
      <c r="T154" s="21">
        <f t="shared" si="8"/>
        <v>1256.4000000000001</v>
      </c>
    </row>
    <row r="155" spans="2:20" s="1" customFormat="1" ht="11.1" customHeight="1" outlineLevel="1" x14ac:dyDescent="0.2">
      <c r="B155" s="27"/>
      <c r="C155" s="28" t="s">
        <v>148</v>
      </c>
      <c r="D155" s="29" t="s">
        <v>149</v>
      </c>
      <c r="E155" s="29"/>
      <c r="F155" s="30">
        <v>4.5540000000000003</v>
      </c>
      <c r="G155" s="30">
        <f>$F$155</f>
        <v>4.5540000000000003</v>
      </c>
      <c r="H155" s="32">
        <v>1</v>
      </c>
      <c r="I155" s="31">
        <f>ROUND($G$155*$H$155,3)</f>
        <v>4.5540000000000003</v>
      </c>
      <c r="J155" s="60"/>
      <c r="K155" s="60"/>
      <c r="L155" s="31">
        <f>$K$155+$J$155</f>
        <v>0</v>
      </c>
      <c r="M155" s="31">
        <f>$G$155*$J$155</f>
        <v>0</v>
      </c>
      <c r="N155" s="31">
        <f>$I$155*$K$155</f>
        <v>0</v>
      </c>
      <c r="O155" s="31">
        <f>$N$155+$M$155</f>
        <v>0</v>
      </c>
      <c r="P155" s="75"/>
      <c r="Q155" s="75"/>
      <c r="R155" s="21">
        <f t="shared" si="6"/>
        <v>0</v>
      </c>
      <c r="S155" s="21">
        <f t="shared" si="7"/>
        <v>0</v>
      </c>
      <c r="T155" s="21">
        <f t="shared" si="8"/>
        <v>0</v>
      </c>
    </row>
    <row r="156" spans="2:20" s="15" customFormat="1" ht="11.1" customHeight="1" outlineLevel="1" x14ac:dyDescent="0.2">
      <c r="B156" s="16">
        <v>23</v>
      </c>
      <c r="C156" s="17" t="s">
        <v>150</v>
      </c>
      <c r="D156" s="18" t="s">
        <v>42</v>
      </c>
      <c r="E156" s="18"/>
      <c r="F156" s="19">
        <v>60.4</v>
      </c>
      <c r="G156" s="19">
        <v>60.4</v>
      </c>
      <c r="H156" s="20"/>
      <c r="I156" s="19">
        <v>60.4</v>
      </c>
      <c r="J156" s="57"/>
      <c r="K156" s="57"/>
      <c r="L156" s="20">
        <f>$O$156/$I$156</f>
        <v>270</v>
      </c>
      <c r="M156" s="20">
        <f>$M$157+$M$158+$M$159</f>
        <v>16308</v>
      </c>
      <c r="N156" s="20">
        <f>$N$157+$N$158+$N$159</f>
        <v>0</v>
      </c>
      <c r="O156" s="20">
        <f>$O$157+$O$158+$O$159</f>
        <v>16308</v>
      </c>
      <c r="P156" s="73"/>
      <c r="Q156" s="73"/>
      <c r="R156" s="21">
        <f t="shared" si="6"/>
        <v>0</v>
      </c>
      <c r="S156" s="21">
        <f t="shared" si="7"/>
        <v>0</v>
      </c>
      <c r="T156" s="21">
        <f t="shared" si="8"/>
        <v>0</v>
      </c>
    </row>
    <row r="157" spans="2:20" s="21" customFormat="1" ht="11.1" customHeight="1" outlineLevel="1" x14ac:dyDescent="0.2">
      <c r="B157" s="22"/>
      <c r="C157" s="23" t="s">
        <v>16</v>
      </c>
      <c r="D157" s="24" t="s">
        <v>42</v>
      </c>
      <c r="E157" s="24"/>
      <c r="F157" s="25">
        <v>60.4</v>
      </c>
      <c r="G157" s="25">
        <f>$F$157</f>
        <v>60.4</v>
      </c>
      <c r="H157" s="25">
        <v>1</v>
      </c>
      <c r="I157" s="26">
        <f>ROUND($G$157*$H$157,3)</f>
        <v>60.4</v>
      </c>
      <c r="J157" s="61">
        <v>270</v>
      </c>
      <c r="K157" s="59"/>
      <c r="L157" s="49">
        <f>$K$157+$J$157</f>
        <v>270</v>
      </c>
      <c r="M157" s="26">
        <f>$G$157*$J$157</f>
        <v>16308</v>
      </c>
      <c r="N157" s="26">
        <f>$I$157*$K$157</f>
        <v>0</v>
      </c>
      <c r="O157" s="26">
        <f>$N$157+$M$157</f>
        <v>16308</v>
      </c>
      <c r="P157" s="74"/>
      <c r="Q157" s="74"/>
      <c r="R157" s="21">
        <f t="shared" si="6"/>
        <v>16308</v>
      </c>
      <c r="S157" s="21">
        <f t="shared" si="7"/>
        <v>0</v>
      </c>
      <c r="T157" s="21">
        <f t="shared" si="8"/>
        <v>16308</v>
      </c>
    </row>
    <row r="158" spans="2:20" s="1" customFormat="1" ht="33" customHeight="1" outlineLevel="1" x14ac:dyDescent="0.2">
      <c r="B158" s="27"/>
      <c r="C158" s="28" t="s">
        <v>151</v>
      </c>
      <c r="D158" s="29" t="s">
        <v>37</v>
      </c>
      <c r="E158" s="29"/>
      <c r="F158" s="30">
        <v>1.208</v>
      </c>
      <c r="G158" s="30">
        <f>$F$158</f>
        <v>1.208</v>
      </c>
      <c r="H158" s="33">
        <v>1.05</v>
      </c>
      <c r="I158" s="31">
        <f>ROUND($G$158*$H$158,3)</f>
        <v>1.268</v>
      </c>
      <c r="J158" s="60"/>
      <c r="K158" s="60"/>
      <c r="L158" s="31">
        <f>$K$158+$J$158</f>
        <v>0</v>
      </c>
      <c r="M158" s="31">
        <f>$G$158*$J$158</f>
        <v>0</v>
      </c>
      <c r="N158" s="31">
        <f>$I$158*$K$158</f>
        <v>0</v>
      </c>
      <c r="O158" s="31">
        <f>$N$158+$M$158</f>
        <v>0</v>
      </c>
      <c r="P158" s="75"/>
      <c r="Q158" s="75"/>
      <c r="R158" s="21">
        <f t="shared" si="6"/>
        <v>0</v>
      </c>
      <c r="S158" s="21">
        <f t="shared" si="7"/>
        <v>0</v>
      </c>
      <c r="T158" s="21">
        <f t="shared" si="8"/>
        <v>0</v>
      </c>
    </row>
    <row r="159" spans="2:20" s="1" customFormat="1" ht="21.95" customHeight="1" outlineLevel="1" x14ac:dyDescent="0.2">
      <c r="B159" s="27"/>
      <c r="C159" s="28" t="s">
        <v>152</v>
      </c>
      <c r="D159" s="29" t="s">
        <v>37</v>
      </c>
      <c r="E159" s="29"/>
      <c r="F159" s="30">
        <v>0.60399999999999998</v>
      </c>
      <c r="G159" s="30">
        <f>$F$159</f>
        <v>0.60399999999999998</v>
      </c>
      <c r="H159" s="33">
        <v>1.05</v>
      </c>
      <c r="I159" s="31">
        <f>ROUND($G$159*$H$159,3)</f>
        <v>0.63400000000000001</v>
      </c>
      <c r="J159" s="60"/>
      <c r="K159" s="60"/>
      <c r="L159" s="31">
        <f>$K$159+$J$159</f>
        <v>0</v>
      </c>
      <c r="M159" s="31">
        <f>$G$159*$J$159</f>
        <v>0</v>
      </c>
      <c r="N159" s="31">
        <f>$I$159*$K$159</f>
        <v>0</v>
      </c>
      <c r="O159" s="31">
        <f>$N$159+$M$159</f>
        <v>0</v>
      </c>
      <c r="P159" s="75"/>
      <c r="Q159" s="75"/>
      <c r="R159" s="21">
        <f t="shared" si="6"/>
        <v>0</v>
      </c>
      <c r="S159" s="21">
        <f t="shared" si="7"/>
        <v>0</v>
      </c>
      <c r="T159" s="21">
        <f t="shared" si="8"/>
        <v>0</v>
      </c>
    </row>
    <row r="160" spans="2:20" s="15" customFormat="1" ht="11.1" customHeight="1" outlineLevel="1" x14ac:dyDescent="0.2">
      <c r="B160" s="16">
        <v>24</v>
      </c>
      <c r="C160" s="17" t="s">
        <v>153</v>
      </c>
      <c r="D160" s="18" t="s">
        <v>42</v>
      </c>
      <c r="E160" s="18"/>
      <c r="F160" s="19">
        <v>60.4</v>
      </c>
      <c r="G160" s="19">
        <v>60.4</v>
      </c>
      <c r="H160" s="20"/>
      <c r="I160" s="19">
        <v>60.4</v>
      </c>
      <c r="J160" s="57"/>
      <c r="K160" s="57"/>
      <c r="L160" s="20">
        <f>$O$160/$I$160</f>
        <v>510</v>
      </c>
      <c r="M160" s="20">
        <f>$M$161+$M$162</f>
        <v>30804</v>
      </c>
      <c r="N160" s="20">
        <f>$N$161+$N$162</f>
        <v>0</v>
      </c>
      <c r="O160" s="20">
        <f>$O$161+$O$162</f>
        <v>30804</v>
      </c>
      <c r="P160" s="73" t="s">
        <v>154</v>
      </c>
      <c r="Q160" s="73"/>
      <c r="R160" s="21">
        <f t="shared" si="6"/>
        <v>0</v>
      </c>
      <c r="S160" s="21">
        <f t="shared" si="7"/>
        <v>0</v>
      </c>
      <c r="T160" s="21">
        <f t="shared" si="8"/>
        <v>0</v>
      </c>
    </row>
    <row r="161" spans="2:20" s="21" customFormat="1" ht="11.1" customHeight="1" outlineLevel="1" x14ac:dyDescent="0.2">
      <c r="B161" s="22"/>
      <c r="C161" s="23" t="s">
        <v>16</v>
      </c>
      <c r="D161" s="24" t="s">
        <v>42</v>
      </c>
      <c r="E161" s="24"/>
      <c r="F161" s="25">
        <v>60.4</v>
      </c>
      <c r="G161" s="25">
        <f>$F$161</f>
        <v>60.4</v>
      </c>
      <c r="H161" s="25">
        <v>1</v>
      </c>
      <c r="I161" s="26">
        <f>ROUND($G$161*$H$161,3)</f>
        <v>60.4</v>
      </c>
      <c r="J161" s="61">
        <v>510</v>
      </c>
      <c r="K161" s="59"/>
      <c r="L161" s="49">
        <f>$K$161+$J$161</f>
        <v>510</v>
      </c>
      <c r="M161" s="26">
        <f>$G$161*$J$161</f>
        <v>30804</v>
      </c>
      <c r="N161" s="26">
        <f>$I$161*$K$161</f>
        <v>0</v>
      </c>
      <c r="O161" s="26">
        <f>$N$161+$M$161</f>
        <v>30804</v>
      </c>
      <c r="P161" s="74"/>
      <c r="Q161" s="74"/>
      <c r="R161" s="21">
        <f t="shared" si="6"/>
        <v>30804</v>
      </c>
      <c r="S161" s="21">
        <f t="shared" si="7"/>
        <v>0</v>
      </c>
      <c r="T161" s="21">
        <f t="shared" si="8"/>
        <v>30804</v>
      </c>
    </row>
    <row r="162" spans="2:20" s="1" customFormat="1" ht="11.1" customHeight="1" outlineLevel="1" x14ac:dyDescent="0.2">
      <c r="B162" s="27"/>
      <c r="C162" s="28" t="s">
        <v>155</v>
      </c>
      <c r="D162" s="29" t="s">
        <v>42</v>
      </c>
      <c r="E162" s="29"/>
      <c r="F162" s="30">
        <v>60.4</v>
      </c>
      <c r="G162" s="30">
        <f>$F$162</f>
        <v>60.4</v>
      </c>
      <c r="H162" s="34">
        <v>2.1</v>
      </c>
      <c r="I162" s="31">
        <f>ROUND($G$162*$H$162,3)</f>
        <v>126.84</v>
      </c>
      <c r="J162" s="60"/>
      <c r="K162" s="60"/>
      <c r="L162" s="31">
        <f>$K$162+$J$162</f>
        <v>0</v>
      </c>
      <c r="M162" s="31">
        <f>$G$162*$J$162</f>
        <v>0</v>
      </c>
      <c r="N162" s="31">
        <f>$I$162*$K$162</f>
        <v>0</v>
      </c>
      <c r="O162" s="31">
        <f>$N$162+$M$162</f>
        <v>0</v>
      </c>
      <c r="P162" s="75"/>
      <c r="Q162" s="75"/>
      <c r="R162" s="21">
        <f t="shared" si="6"/>
        <v>0</v>
      </c>
      <c r="S162" s="21">
        <f t="shared" si="7"/>
        <v>0</v>
      </c>
      <c r="T162" s="21">
        <f t="shared" si="8"/>
        <v>0</v>
      </c>
    </row>
    <row r="163" spans="2:20" s="15" customFormat="1" ht="11.1" customHeight="1" outlineLevel="1" x14ac:dyDescent="0.2">
      <c r="B163" s="16">
        <v>25</v>
      </c>
      <c r="C163" s="17" t="s">
        <v>116</v>
      </c>
      <c r="D163" s="18" t="s">
        <v>42</v>
      </c>
      <c r="E163" s="18"/>
      <c r="F163" s="19">
        <v>60.4</v>
      </c>
      <c r="G163" s="19">
        <v>60.4</v>
      </c>
      <c r="H163" s="20"/>
      <c r="I163" s="19">
        <v>60.4</v>
      </c>
      <c r="J163" s="57"/>
      <c r="K163" s="57"/>
      <c r="L163" s="20">
        <f>$O$163/$I$163</f>
        <v>270</v>
      </c>
      <c r="M163" s="20">
        <f>$M$164+$M$165+$M$166</f>
        <v>16308</v>
      </c>
      <c r="N163" s="20">
        <f>$N$164+$N$165+$N$166</f>
        <v>0</v>
      </c>
      <c r="O163" s="20">
        <f>$O$164+$O$165+$O$166</f>
        <v>16308</v>
      </c>
      <c r="P163" s="73"/>
      <c r="Q163" s="73"/>
      <c r="R163" s="21">
        <f t="shared" si="6"/>
        <v>0</v>
      </c>
      <c r="S163" s="21">
        <f t="shared" si="7"/>
        <v>0</v>
      </c>
      <c r="T163" s="21">
        <f t="shared" si="8"/>
        <v>0</v>
      </c>
    </row>
    <row r="164" spans="2:20" s="21" customFormat="1" ht="11.1" customHeight="1" outlineLevel="1" x14ac:dyDescent="0.2">
      <c r="B164" s="22"/>
      <c r="C164" s="23" t="s">
        <v>16</v>
      </c>
      <c r="D164" s="24" t="s">
        <v>42</v>
      </c>
      <c r="E164" s="24"/>
      <c r="F164" s="25">
        <v>60.4</v>
      </c>
      <c r="G164" s="25">
        <f>$F$164</f>
        <v>60.4</v>
      </c>
      <c r="H164" s="25">
        <v>1</v>
      </c>
      <c r="I164" s="26">
        <f>ROUND($G$164*$H$164,3)</f>
        <v>60.4</v>
      </c>
      <c r="J164" s="61">
        <v>270</v>
      </c>
      <c r="K164" s="59"/>
      <c r="L164" s="49">
        <f>$K$164+$J$164</f>
        <v>270</v>
      </c>
      <c r="M164" s="26">
        <f>$G$164*$J$164</f>
        <v>16308</v>
      </c>
      <c r="N164" s="26">
        <f>$I$164*$K$164</f>
        <v>0</v>
      </c>
      <c r="O164" s="26">
        <f>$N$164+$M$164</f>
        <v>16308</v>
      </c>
      <c r="P164" s="74"/>
      <c r="Q164" s="74"/>
      <c r="R164" s="21">
        <f t="shared" si="6"/>
        <v>16308</v>
      </c>
      <c r="S164" s="21">
        <f t="shared" si="7"/>
        <v>0</v>
      </c>
      <c r="T164" s="21">
        <f t="shared" si="8"/>
        <v>16308</v>
      </c>
    </row>
    <row r="165" spans="2:20" s="1" customFormat="1" ht="11.1" customHeight="1" outlineLevel="1" x14ac:dyDescent="0.2">
      <c r="B165" s="27"/>
      <c r="C165" s="28" t="s">
        <v>156</v>
      </c>
      <c r="D165" s="29" t="s">
        <v>37</v>
      </c>
      <c r="E165" s="29"/>
      <c r="F165" s="30">
        <v>6.04</v>
      </c>
      <c r="G165" s="30">
        <f>$F$165</f>
        <v>6.04</v>
      </c>
      <c r="H165" s="33">
        <v>1.05</v>
      </c>
      <c r="I165" s="31">
        <f>ROUND($G$165*$H$165,3)</f>
        <v>6.3419999999999996</v>
      </c>
      <c r="J165" s="60"/>
      <c r="K165" s="60"/>
      <c r="L165" s="31">
        <f>$K$165+$J$165</f>
        <v>0</v>
      </c>
      <c r="M165" s="31">
        <f>$G$165*$J$165</f>
        <v>0</v>
      </c>
      <c r="N165" s="31">
        <f>$I$165*$K$165</f>
        <v>0</v>
      </c>
      <c r="O165" s="31">
        <f>$N$165+$M$165</f>
        <v>0</v>
      </c>
      <c r="P165" s="75"/>
      <c r="Q165" s="75"/>
      <c r="R165" s="21">
        <f t="shared" si="6"/>
        <v>0</v>
      </c>
      <c r="S165" s="21">
        <f t="shared" si="7"/>
        <v>0</v>
      </c>
      <c r="T165" s="21">
        <f t="shared" si="8"/>
        <v>0</v>
      </c>
    </row>
    <row r="166" spans="2:20" s="1" customFormat="1" ht="11.1" customHeight="1" outlineLevel="1" x14ac:dyDescent="0.2">
      <c r="B166" s="27"/>
      <c r="C166" s="28" t="s">
        <v>157</v>
      </c>
      <c r="D166" s="29" t="s">
        <v>37</v>
      </c>
      <c r="E166" s="29"/>
      <c r="F166" s="30">
        <v>2.4159999999999999</v>
      </c>
      <c r="G166" s="30">
        <f>$F$166</f>
        <v>2.4159999999999999</v>
      </c>
      <c r="H166" s="33">
        <v>1.05</v>
      </c>
      <c r="I166" s="31">
        <f>ROUND($G$166*$H$166,3)</f>
        <v>2.5369999999999999</v>
      </c>
      <c r="J166" s="60"/>
      <c r="K166" s="60"/>
      <c r="L166" s="31">
        <f>$K$166+$J$166</f>
        <v>0</v>
      </c>
      <c r="M166" s="31">
        <f>$G$166*$J$166</f>
        <v>0</v>
      </c>
      <c r="N166" s="31">
        <f>$I$166*$K$166</f>
        <v>0</v>
      </c>
      <c r="O166" s="31">
        <f>$N$166+$M$166</f>
        <v>0</v>
      </c>
      <c r="P166" s="75"/>
      <c r="Q166" s="75"/>
      <c r="R166" s="21">
        <f t="shared" si="6"/>
        <v>0</v>
      </c>
      <c r="S166" s="21">
        <f t="shared" si="7"/>
        <v>0</v>
      </c>
      <c r="T166" s="21">
        <f t="shared" si="8"/>
        <v>0</v>
      </c>
    </row>
    <row r="167" spans="2:20" s="3" customFormat="1" ht="24.95" customHeight="1" outlineLevel="1" x14ac:dyDescent="0.2">
      <c r="B167" s="10"/>
      <c r="C167" s="11" t="s">
        <v>158</v>
      </c>
      <c r="D167" s="12"/>
      <c r="E167" s="12"/>
      <c r="F167" s="11"/>
      <c r="G167" s="11"/>
      <c r="H167" s="11"/>
      <c r="I167" s="11"/>
      <c r="J167" s="63"/>
      <c r="K167" s="63"/>
      <c r="L167" s="11"/>
      <c r="M167" s="13">
        <f>$M$168+$M$171+$M$174+$M$177</f>
        <v>21204</v>
      </c>
      <c r="N167" s="13">
        <f>$N$168+$N$171+$N$174+$N$177</f>
        <v>0</v>
      </c>
      <c r="O167" s="14">
        <f>$O$168+$O$171+$O$174+$O$177</f>
        <v>21204</v>
      </c>
      <c r="P167" s="72"/>
      <c r="Q167" s="72"/>
      <c r="R167" s="21">
        <f t="shared" si="6"/>
        <v>0</v>
      </c>
      <c r="S167" s="21">
        <f t="shared" si="7"/>
        <v>0</v>
      </c>
      <c r="T167" s="21">
        <f t="shared" si="8"/>
        <v>0</v>
      </c>
    </row>
    <row r="168" spans="2:20" s="15" customFormat="1" ht="11.1" customHeight="1" outlineLevel="1" x14ac:dyDescent="0.2">
      <c r="B168" s="16">
        <v>26</v>
      </c>
      <c r="C168" s="17" t="s">
        <v>44</v>
      </c>
      <c r="D168" s="18" t="s">
        <v>42</v>
      </c>
      <c r="E168" s="18"/>
      <c r="F168" s="19">
        <v>23.56</v>
      </c>
      <c r="G168" s="19">
        <v>23.56</v>
      </c>
      <c r="H168" s="20"/>
      <c r="I168" s="19">
        <v>23.56</v>
      </c>
      <c r="J168" s="57"/>
      <c r="K168" s="57"/>
      <c r="L168" s="20">
        <f>$O$168/$I$168</f>
        <v>459.99999999999994</v>
      </c>
      <c r="M168" s="20">
        <f>$M$169+$M$170</f>
        <v>10837.599999999999</v>
      </c>
      <c r="N168" s="20">
        <f>$N$169+$N$170</f>
        <v>0</v>
      </c>
      <c r="O168" s="20">
        <f>$O$169+$O$170</f>
        <v>10837.599999999999</v>
      </c>
      <c r="P168" s="73"/>
      <c r="Q168" s="73"/>
      <c r="R168" s="21">
        <f t="shared" si="6"/>
        <v>0</v>
      </c>
      <c r="S168" s="21">
        <f t="shared" si="7"/>
        <v>0</v>
      </c>
      <c r="T168" s="21">
        <f t="shared" si="8"/>
        <v>0</v>
      </c>
    </row>
    <row r="169" spans="2:20" s="21" customFormat="1" ht="11.1" customHeight="1" outlineLevel="1" x14ac:dyDescent="0.2">
      <c r="B169" s="22"/>
      <c r="C169" s="23" t="s">
        <v>16</v>
      </c>
      <c r="D169" s="24" t="s">
        <v>42</v>
      </c>
      <c r="E169" s="24"/>
      <c r="F169" s="25">
        <v>23.56</v>
      </c>
      <c r="G169" s="25">
        <f>$F$169</f>
        <v>23.56</v>
      </c>
      <c r="H169" s="25">
        <v>1</v>
      </c>
      <c r="I169" s="26">
        <f>ROUND($G$169*$H$169,3)</f>
        <v>23.56</v>
      </c>
      <c r="J169" s="61">
        <v>460</v>
      </c>
      <c r="K169" s="59"/>
      <c r="L169" s="49">
        <f>$K$169+$J$169</f>
        <v>460</v>
      </c>
      <c r="M169" s="26">
        <f>$G$169*$J$169</f>
        <v>10837.599999999999</v>
      </c>
      <c r="N169" s="26">
        <f>$I$169*$K$169</f>
        <v>0</v>
      </c>
      <c r="O169" s="26">
        <f>$N$169+$M$169</f>
        <v>10837.599999999999</v>
      </c>
      <c r="P169" s="74"/>
      <c r="Q169" s="74"/>
      <c r="R169" s="21">
        <f t="shared" si="6"/>
        <v>10837.599999999999</v>
      </c>
      <c r="S169" s="21">
        <f t="shared" si="7"/>
        <v>0</v>
      </c>
      <c r="T169" s="21">
        <f t="shared" si="8"/>
        <v>10837.599999999999</v>
      </c>
    </row>
    <row r="170" spans="2:20" s="1" customFormat="1" ht="21.95" customHeight="1" outlineLevel="1" x14ac:dyDescent="0.2">
      <c r="B170" s="27"/>
      <c r="C170" s="28" t="s">
        <v>121</v>
      </c>
      <c r="D170" s="29" t="s">
        <v>42</v>
      </c>
      <c r="E170" s="29"/>
      <c r="F170" s="30">
        <v>23.56</v>
      </c>
      <c r="G170" s="30">
        <f>$F$170</f>
        <v>23.56</v>
      </c>
      <c r="H170" s="33">
        <v>1.05</v>
      </c>
      <c r="I170" s="31">
        <f>ROUND($G$170*$H$170,3)</f>
        <v>24.738</v>
      </c>
      <c r="J170" s="60"/>
      <c r="K170" s="60"/>
      <c r="L170" s="31">
        <f>$K$170+$J$170</f>
        <v>0</v>
      </c>
      <c r="M170" s="31">
        <f>$G$170*$J$170</f>
        <v>0</v>
      </c>
      <c r="N170" s="31">
        <f>$I$170*$K$170</f>
        <v>0</v>
      </c>
      <c r="O170" s="31">
        <f>$N$170+$M$170</f>
        <v>0</v>
      </c>
      <c r="P170" s="75" t="s">
        <v>122</v>
      </c>
      <c r="Q170" s="75"/>
      <c r="R170" s="21">
        <f t="shared" si="6"/>
        <v>0</v>
      </c>
      <c r="S170" s="21">
        <f t="shared" si="7"/>
        <v>0</v>
      </c>
      <c r="T170" s="21">
        <f t="shared" si="8"/>
        <v>0</v>
      </c>
    </row>
    <row r="171" spans="2:20" s="15" customFormat="1" ht="11.1" customHeight="1" outlineLevel="1" x14ac:dyDescent="0.2">
      <c r="B171" s="16">
        <v>27</v>
      </c>
      <c r="C171" s="17" t="s">
        <v>133</v>
      </c>
      <c r="D171" s="18" t="s">
        <v>42</v>
      </c>
      <c r="E171" s="18"/>
      <c r="F171" s="19">
        <v>23.56</v>
      </c>
      <c r="G171" s="19">
        <v>23.56</v>
      </c>
      <c r="H171" s="20"/>
      <c r="I171" s="19">
        <v>23.56</v>
      </c>
      <c r="J171" s="57"/>
      <c r="K171" s="57"/>
      <c r="L171" s="20">
        <f>$O$171/$I$171</f>
        <v>110</v>
      </c>
      <c r="M171" s="20">
        <f>$M$172+$M$173</f>
        <v>2591.6</v>
      </c>
      <c r="N171" s="20">
        <f>$N$172+$N$173</f>
        <v>0</v>
      </c>
      <c r="O171" s="20">
        <f>$O$172+$O$173</f>
        <v>2591.6</v>
      </c>
      <c r="P171" s="73"/>
      <c r="Q171" s="73"/>
      <c r="R171" s="21">
        <f t="shared" si="6"/>
        <v>0</v>
      </c>
      <c r="S171" s="21">
        <f t="shared" si="7"/>
        <v>0</v>
      </c>
      <c r="T171" s="21">
        <f t="shared" si="8"/>
        <v>0</v>
      </c>
    </row>
    <row r="172" spans="2:20" s="21" customFormat="1" ht="11.1" customHeight="1" outlineLevel="1" x14ac:dyDescent="0.2">
      <c r="B172" s="22"/>
      <c r="C172" s="23" t="s">
        <v>16</v>
      </c>
      <c r="D172" s="24" t="s">
        <v>42</v>
      </c>
      <c r="E172" s="24"/>
      <c r="F172" s="25">
        <v>23.56</v>
      </c>
      <c r="G172" s="25">
        <f>$F$172</f>
        <v>23.56</v>
      </c>
      <c r="H172" s="25">
        <v>1</v>
      </c>
      <c r="I172" s="26">
        <f>ROUND($G$172*$H$172,3)</f>
        <v>23.56</v>
      </c>
      <c r="J172" s="61">
        <v>110</v>
      </c>
      <c r="K172" s="59"/>
      <c r="L172" s="49">
        <f>$K$172+$J$172</f>
        <v>110</v>
      </c>
      <c r="M172" s="26">
        <f>$G$172*$J$172</f>
        <v>2591.6</v>
      </c>
      <c r="N172" s="26">
        <f>$I$172*$K$172</f>
        <v>0</v>
      </c>
      <c r="O172" s="26">
        <f>$N$172+$M$172</f>
        <v>2591.6</v>
      </c>
      <c r="P172" s="74"/>
      <c r="Q172" s="74"/>
      <c r="R172" s="21">
        <f t="shared" si="6"/>
        <v>2591.6</v>
      </c>
      <c r="S172" s="21">
        <f t="shared" si="7"/>
        <v>0</v>
      </c>
      <c r="T172" s="21">
        <f t="shared" si="8"/>
        <v>2591.6</v>
      </c>
    </row>
    <row r="173" spans="2:20" s="1" customFormat="1" ht="21.95" customHeight="1" outlineLevel="1" x14ac:dyDescent="0.2">
      <c r="B173" s="27"/>
      <c r="C173" s="28" t="s">
        <v>134</v>
      </c>
      <c r="D173" s="29" t="s">
        <v>42</v>
      </c>
      <c r="E173" s="29"/>
      <c r="F173" s="30">
        <v>23.56</v>
      </c>
      <c r="G173" s="30">
        <f>$F$173</f>
        <v>23.56</v>
      </c>
      <c r="H173" s="33">
        <v>1.05</v>
      </c>
      <c r="I173" s="31">
        <f>ROUND($G$173*$H$173,3)</f>
        <v>24.738</v>
      </c>
      <c r="J173" s="60"/>
      <c r="K173" s="60"/>
      <c r="L173" s="31">
        <f>$K$173+$J$173</f>
        <v>0</v>
      </c>
      <c r="M173" s="31">
        <f>$G$173*$J$173</f>
        <v>0</v>
      </c>
      <c r="N173" s="31">
        <f>$I$173*$K$173</f>
        <v>0</v>
      </c>
      <c r="O173" s="31">
        <f>$N$173+$M$173</f>
        <v>0</v>
      </c>
      <c r="P173" s="75"/>
      <c r="Q173" s="75"/>
      <c r="R173" s="21">
        <f t="shared" si="6"/>
        <v>0</v>
      </c>
      <c r="S173" s="21">
        <f t="shared" si="7"/>
        <v>0</v>
      </c>
      <c r="T173" s="21">
        <f t="shared" si="8"/>
        <v>0</v>
      </c>
    </row>
    <row r="174" spans="2:20" s="15" customFormat="1" ht="11.1" customHeight="1" outlineLevel="1" x14ac:dyDescent="0.2">
      <c r="B174" s="16">
        <v>28</v>
      </c>
      <c r="C174" s="17" t="s">
        <v>159</v>
      </c>
      <c r="D174" s="18" t="s">
        <v>42</v>
      </c>
      <c r="E174" s="18"/>
      <c r="F174" s="19">
        <v>23.56</v>
      </c>
      <c r="G174" s="19">
        <v>23.56</v>
      </c>
      <c r="H174" s="20"/>
      <c r="I174" s="19">
        <v>23.56</v>
      </c>
      <c r="J174" s="57"/>
      <c r="K174" s="57"/>
      <c r="L174" s="20">
        <f>$O$174/$I$174</f>
        <v>60</v>
      </c>
      <c r="M174" s="20">
        <f>$M$175+$M$176</f>
        <v>1413.6</v>
      </c>
      <c r="N174" s="20">
        <f>$N$175+$N$176</f>
        <v>0</v>
      </c>
      <c r="O174" s="20">
        <f>$O$175+$O$176</f>
        <v>1413.6</v>
      </c>
      <c r="P174" s="73"/>
      <c r="Q174" s="73"/>
      <c r="R174" s="21">
        <f t="shared" si="6"/>
        <v>0</v>
      </c>
      <c r="S174" s="21">
        <f t="shared" si="7"/>
        <v>0</v>
      </c>
      <c r="T174" s="21">
        <f t="shared" si="8"/>
        <v>0</v>
      </c>
    </row>
    <row r="175" spans="2:20" s="21" customFormat="1" ht="11.1" customHeight="1" outlineLevel="1" x14ac:dyDescent="0.2">
      <c r="B175" s="22"/>
      <c r="C175" s="23" t="s">
        <v>16</v>
      </c>
      <c r="D175" s="24" t="s">
        <v>42</v>
      </c>
      <c r="E175" s="24"/>
      <c r="F175" s="25">
        <v>23.56</v>
      </c>
      <c r="G175" s="25">
        <f>$F$175</f>
        <v>23.56</v>
      </c>
      <c r="H175" s="25">
        <v>1</v>
      </c>
      <c r="I175" s="26">
        <f>ROUND($G$175*$H$175,3)</f>
        <v>23.56</v>
      </c>
      <c r="J175" s="61">
        <v>60</v>
      </c>
      <c r="K175" s="59"/>
      <c r="L175" s="49">
        <f>$K$175+$J$175</f>
        <v>60</v>
      </c>
      <c r="M175" s="26">
        <f>$G$175*$J$175</f>
        <v>1413.6</v>
      </c>
      <c r="N175" s="26">
        <f>$I$175*$K$175</f>
        <v>0</v>
      </c>
      <c r="O175" s="26">
        <f>$N$175+$M$175</f>
        <v>1413.6</v>
      </c>
      <c r="P175" s="74"/>
      <c r="Q175" s="74"/>
      <c r="R175" s="21">
        <f t="shared" si="6"/>
        <v>1413.6</v>
      </c>
      <c r="S175" s="21">
        <f t="shared" si="7"/>
        <v>0</v>
      </c>
      <c r="T175" s="21">
        <f t="shared" si="8"/>
        <v>1413.6</v>
      </c>
    </row>
    <row r="176" spans="2:20" s="1" customFormat="1" ht="11.1" customHeight="1" outlineLevel="1" x14ac:dyDescent="0.2">
      <c r="B176" s="27"/>
      <c r="C176" s="28" t="s">
        <v>160</v>
      </c>
      <c r="D176" s="29" t="s">
        <v>53</v>
      </c>
      <c r="E176" s="29"/>
      <c r="F176" s="30">
        <v>23.56</v>
      </c>
      <c r="G176" s="30">
        <f>$F$176</f>
        <v>23.56</v>
      </c>
      <c r="H176" s="34">
        <v>2.4</v>
      </c>
      <c r="I176" s="31">
        <f>ROUND($G$176*$H$176,3)</f>
        <v>56.543999999999997</v>
      </c>
      <c r="J176" s="60"/>
      <c r="K176" s="60"/>
      <c r="L176" s="31">
        <f>$K$176+$J$176</f>
        <v>0</v>
      </c>
      <c r="M176" s="31">
        <f>$G$176*$J$176</f>
        <v>0</v>
      </c>
      <c r="N176" s="31">
        <f>$I$176*$K$176</f>
        <v>0</v>
      </c>
      <c r="O176" s="31">
        <f>$N$176+$M$176</f>
        <v>0</v>
      </c>
      <c r="P176" s="75"/>
      <c r="Q176" s="75"/>
      <c r="R176" s="21">
        <f t="shared" si="6"/>
        <v>0</v>
      </c>
      <c r="S176" s="21">
        <f t="shared" si="7"/>
        <v>0</v>
      </c>
      <c r="T176" s="21">
        <f t="shared" si="8"/>
        <v>0</v>
      </c>
    </row>
    <row r="177" spans="2:20" s="15" customFormat="1" ht="11.1" customHeight="1" outlineLevel="1" x14ac:dyDescent="0.2">
      <c r="B177" s="16">
        <v>29</v>
      </c>
      <c r="C177" s="17" t="s">
        <v>161</v>
      </c>
      <c r="D177" s="18" t="s">
        <v>42</v>
      </c>
      <c r="E177" s="18"/>
      <c r="F177" s="19">
        <v>23.56</v>
      </c>
      <c r="G177" s="19">
        <v>23.56</v>
      </c>
      <c r="H177" s="20"/>
      <c r="I177" s="19">
        <v>23.56</v>
      </c>
      <c r="J177" s="57"/>
      <c r="K177" s="57"/>
      <c r="L177" s="20">
        <f>$O$177/$I$177</f>
        <v>270</v>
      </c>
      <c r="M177" s="20">
        <f>$M$178+$M$179+$M$180</f>
        <v>6361.2</v>
      </c>
      <c r="N177" s="20">
        <f>$N$178+$N$179+$N$180</f>
        <v>0</v>
      </c>
      <c r="O177" s="20">
        <f>$O$178+$O$179+$O$180</f>
        <v>6361.2</v>
      </c>
      <c r="P177" s="73"/>
      <c r="Q177" s="73"/>
      <c r="R177" s="21">
        <f t="shared" si="6"/>
        <v>0</v>
      </c>
      <c r="S177" s="21">
        <f t="shared" si="7"/>
        <v>0</v>
      </c>
      <c r="T177" s="21">
        <f t="shared" si="8"/>
        <v>0</v>
      </c>
    </row>
    <row r="178" spans="2:20" s="21" customFormat="1" ht="11.1" customHeight="1" outlineLevel="1" x14ac:dyDescent="0.2">
      <c r="B178" s="22"/>
      <c r="C178" s="23" t="s">
        <v>16</v>
      </c>
      <c r="D178" s="24" t="s">
        <v>42</v>
      </c>
      <c r="E178" s="24"/>
      <c r="F178" s="25">
        <v>23.56</v>
      </c>
      <c r="G178" s="25">
        <f>$F$178</f>
        <v>23.56</v>
      </c>
      <c r="H178" s="25">
        <v>1</v>
      </c>
      <c r="I178" s="26">
        <f>ROUND($G$178*$H$178,3)</f>
        <v>23.56</v>
      </c>
      <c r="J178" s="61">
        <v>270</v>
      </c>
      <c r="K178" s="59"/>
      <c r="L178" s="49">
        <f>$K$178+$J$178</f>
        <v>270</v>
      </c>
      <c r="M178" s="26">
        <f>$G$178*$J$178</f>
        <v>6361.2</v>
      </c>
      <c r="N178" s="26">
        <f>$I$178*$K$178</f>
        <v>0</v>
      </c>
      <c r="O178" s="26">
        <f>$N$178+$M$178</f>
        <v>6361.2</v>
      </c>
      <c r="P178" s="74"/>
      <c r="Q178" s="74"/>
      <c r="R178" s="21">
        <f t="shared" si="6"/>
        <v>6361.2</v>
      </c>
      <c r="S178" s="21">
        <f t="shared" si="7"/>
        <v>0</v>
      </c>
      <c r="T178" s="21">
        <f t="shared" si="8"/>
        <v>6361.2</v>
      </c>
    </row>
    <row r="179" spans="2:20" s="1" customFormat="1" ht="33" customHeight="1" outlineLevel="1" x14ac:dyDescent="0.2">
      <c r="B179" s="27"/>
      <c r="C179" s="28" t="s">
        <v>162</v>
      </c>
      <c r="D179" s="29" t="s">
        <v>37</v>
      </c>
      <c r="E179" s="29"/>
      <c r="F179" s="30">
        <v>0.62</v>
      </c>
      <c r="G179" s="30">
        <f>$F$179</f>
        <v>0.62</v>
      </c>
      <c r="H179" s="33">
        <v>1.05</v>
      </c>
      <c r="I179" s="31">
        <f>ROUND($G$179*$H$179,3)</f>
        <v>0.65100000000000002</v>
      </c>
      <c r="J179" s="60"/>
      <c r="K179" s="60"/>
      <c r="L179" s="31">
        <f>$K$179+$J$179</f>
        <v>0</v>
      </c>
      <c r="M179" s="31">
        <f>$G$179*$J$179</f>
        <v>0</v>
      </c>
      <c r="N179" s="31">
        <f>$I$179*$K$179</f>
        <v>0</v>
      </c>
      <c r="O179" s="31">
        <f>$N$179+$M$179</f>
        <v>0</v>
      </c>
      <c r="P179" s="75" t="s">
        <v>163</v>
      </c>
      <c r="Q179" s="75"/>
      <c r="R179" s="21">
        <f t="shared" si="6"/>
        <v>0</v>
      </c>
      <c r="S179" s="21">
        <f t="shared" si="7"/>
        <v>0</v>
      </c>
      <c r="T179" s="21">
        <f t="shared" si="8"/>
        <v>0</v>
      </c>
    </row>
    <row r="180" spans="2:20" s="1" customFormat="1" ht="33" customHeight="1" outlineLevel="1" x14ac:dyDescent="0.2">
      <c r="B180" s="27"/>
      <c r="C180" s="28" t="s">
        <v>164</v>
      </c>
      <c r="D180" s="29" t="s">
        <v>37</v>
      </c>
      <c r="E180" s="29"/>
      <c r="F180" s="30">
        <v>0.86799999999999999</v>
      </c>
      <c r="G180" s="30">
        <f>$F$180</f>
        <v>0.86799999999999999</v>
      </c>
      <c r="H180" s="33">
        <v>1.05</v>
      </c>
      <c r="I180" s="31">
        <f>ROUND($G$180*$H$180,3)</f>
        <v>0.91100000000000003</v>
      </c>
      <c r="J180" s="60"/>
      <c r="K180" s="60"/>
      <c r="L180" s="31">
        <f>$K$180+$J$180</f>
        <v>0</v>
      </c>
      <c r="M180" s="31">
        <f>$G$180*$J$180</f>
        <v>0</v>
      </c>
      <c r="N180" s="31">
        <f>$I$180*$K$180</f>
        <v>0</v>
      </c>
      <c r="O180" s="31">
        <f>$N$180+$M$180</f>
        <v>0</v>
      </c>
      <c r="P180" s="75" t="s">
        <v>165</v>
      </c>
      <c r="Q180" s="75"/>
      <c r="R180" s="21">
        <f t="shared" si="6"/>
        <v>0</v>
      </c>
      <c r="S180" s="21">
        <f t="shared" si="7"/>
        <v>0</v>
      </c>
      <c r="T180" s="21">
        <f t="shared" si="8"/>
        <v>0</v>
      </c>
    </row>
    <row r="181" spans="2:20" s="3" customFormat="1" ht="12" customHeight="1" x14ac:dyDescent="0.2">
      <c r="B181" s="36"/>
      <c r="C181" s="37" t="s">
        <v>166</v>
      </c>
      <c r="D181" s="38"/>
      <c r="E181" s="38"/>
      <c r="F181" s="38"/>
      <c r="G181" s="38"/>
      <c r="H181" s="38"/>
      <c r="I181" s="38"/>
      <c r="J181" s="64"/>
      <c r="K181" s="64"/>
      <c r="L181" s="38"/>
      <c r="M181" s="39">
        <f>$M$14+$M$126+$M$167</f>
        <v>896944.11100000003</v>
      </c>
      <c r="N181" s="39">
        <f>$N$14+$N$126+$N$167</f>
        <v>0</v>
      </c>
      <c r="O181" s="39">
        <f>$O$14+$O$126+$O$167</f>
        <v>896944.11100000003</v>
      </c>
      <c r="P181" s="76"/>
      <c r="Q181" s="76"/>
      <c r="R181" s="3">
        <f>SUM(R16:R180)</f>
        <v>896944.11099999992</v>
      </c>
      <c r="S181" s="3">
        <f t="shared" ref="S181:T181" si="9">SUM(S16:S180)</f>
        <v>0</v>
      </c>
      <c r="T181" s="3">
        <f t="shared" si="9"/>
        <v>896944.11099999992</v>
      </c>
    </row>
    <row r="182" spans="2:20" s="1" customFormat="1" ht="11.1" customHeight="1" x14ac:dyDescent="0.2">
      <c r="B182" s="40"/>
      <c r="C182" s="41" t="s">
        <v>167</v>
      </c>
      <c r="D182" s="27"/>
      <c r="E182" s="27"/>
      <c r="F182" s="27"/>
      <c r="G182" s="27"/>
      <c r="H182" s="27"/>
      <c r="I182" s="27"/>
      <c r="J182" s="65"/>
      <c r="K182" s="65"/>
      <c r="L182" s="27"/>
      <c r="M182" s="27"/>
      <c r="O182" s="31"/>
      <c r="P182" s="77"/>
      <c r="Q182" s="77"/>
    </row>
    <row r="183" spans="2:20" s="21" customFormat="1" ht="11.1" customHeight="1" x14ac:dyDescent="0.2">
      <c r="B183" s="42"/>
      <c r="C183" s="43" t="s">
        <v>168</v>
      </c>
      <c r="D183" s="44"/>
      <c r="E183" s="44"/>
      <c r="F183" s="44"/>
      <c r="G183" s="44"/>
      <c r="H183" s="44"/>
      <c r="I183" s="44"/>
      <c r="J183" s="66"/>
      <c r="K183" s="66"/>
      <c r="L183" s="44"/>
      <c r="M183" s="44"/>
      <c r="N183" s="44"/>
      <c r="O183" s="45">
        <f>$N$14+$N$126+$N$167</f>
        <v>0</v>
      </c>
      <c r="P183" s="74"/>
      <c r="Q183" s="74"/>
    </row>
    <row r="184" spans="2:20" s="21" customFormat="1" ht="11.1" customHeight="1" x14ac:dyDescent="0.2">
      <c r="B184" s="42"/>
      <c r="C184" s="43" t="s">
        <v>169</v>
      </c>
      <c r="D184" s="44"/>
      <c r="E184" s="44"/>
      <c r="F184" s="44"/>
      <c r="G184" s="44"/>
      <c r="H184" s="44"/>
      <c r="I184" s="44"/>
      <c r="J184" s="66"/>
      <c r="K184" s="66"/>
      <c r="L184" s="44"/>
      <c r="M184" s="44"/>
      <c r="N184" s="44"/>
      <c r="O184" s="46">
        <f>$M$14+$M$126+$M$167</f>
        <v>896944.11100000003</v>
      </c>
      <c r="P184" s="74"/>
      <c r="Q184" s="74"/>
    </row>
    <row r="185" spans="2:20" s="21" customFormat="1" ht="11.1" customHeight="1" x14ac:dyDescent="0.2">
      <c r="B185" s="42"/>
      <c r="C185" s="43" t="s">
        <v>170</v>
      </c>
      <c r="D185" s="44"/>
      <c r="E185" s="44"/>
      <c r="F185" s="44"/>
      <c r="G185" s="44"/>
      <c r="H185" s="44"/>
      <c r="I185" s="44"/>
      <c r="J185" s="66"/>
      <c r="K185" s="66"/>
      <c r="L185" s="44"/>
      <c r="M185" s="44"/>
      <c r="N185" s="44"/>
      <c r="O185" s="46">
        <f>($O$181)*0.166666666666666</f>
        <v>149490.68516666608</v>
      </c>
      <c r="P185" s="74"/>
      <c r="Q185" s="74"/>
    </row>
    <row r="186" spans="2:20" s="1" customFormat="1" ht="11.1" customHeight="1" x14ac:dyDescent="0.2">
      <c r="P186" s="67"/>
      <c r="Q186" s="67"/>
    </row>
    <row r="187" spans="2:20" s="1" customFormat="1" ht="11.1" customHeight="1" x14ac:dyDescent="0.2">
      <c r="C187" s="21" t="s">
        <v>171</v>
      </c>
      <c r="P187" s="67"/>
      <c r="Q187" s="67"/>
    </row>
    <row r="188" spans="2:20" s="1" customFormat="1" ht="11.1" customHeight="1" x14ac:dyDescent="0.2">
      <c r="P188" s="67"/>
      <c r="Q188" s="67"/>
    </row>
    <row r="189" spans="2:20" s="1" customFormat="1" ht="11.1" customHeight="1" x14ac:dyDescent="0.2">
      <c r="C189" s="47" t="s">
        <v>172</v>
      </c>
      <c r="P189" s="67"/>
      <c r="Q189" s="67"/>
    </row>
    <row r="190" spans="2:20" s="1" customFormat="1" ht="11.1" customHeight="1" x14ac:dyDescent="0.2">
      <c r="P190" s="67"/>
      <c r="Q190" s="67"/>
    </row>
  </sheetData>
  <sheetProtection algorithmName="SHA-512" hashValue="gCNddmHHAuMBhxagmOMO9P8A3p8/sJJsyKbR+bJ09v1p7rCRLLafGqt1m8eqpRDzojVAU1CqURJODTod8bLq2Q==" saltValue="H7G8oOYSXzo8afPDkedqCg==" spinCount="100000" sheet="1" formatCells="0" formatColumns="0" sort="0" autoFilter="0"/>
  <autoFilter ref="B12:P12" xr:uid="{11962AD8-68C3-4C04-9344-AA74992738C7}"/>
  <mergeCells count="15">
    <mergeCell ref="Q10:Q11"/>
    <mergeCell ref="B4:E4"/>
    <mergeCell ref="B6:E6"/>
    <mergeCell ref="B8:E8"/>
    <mergeCell ref="B10:B11"/>
    <mergeCell ref="C10:C11"/>
    <mergeCell ref="D10:D11"/>
    <mergeCell ref="E10:E11"/>
    <mergeCell ref="O10:O11"/>
    <mergeCell ref="P10:P11"/>
    <mergeCell ref="G10:G11"/>
    <mergeCell ref="H10:H11"/>
    <mergeCell ref="I10:I11"/>
    <mergeCell ref="J10:L10"/>
    <mergeCell ref="M10:N10"/>
  </mergeCells>
  <pageMargins left="0.39370078740157483" right="0.39370078740157483" top="0.39370078740157483" bottom="0.39370078740157483" header="0" footer="0"/>
  <pageSetup fitToHeight="0"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Ульянова Эльвира Николаевна</cp:lastModifiedBy>
  <dcterms:modified xsi:type="dcterms:W3CDTF">2022-10-14T09:56:36Z</dcterms:modified>
</cp:coreProperties>
</file>