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hp\public\Проекты\Строительство_жилья(группа)\Тендер_ПД\СДО\5. Ембаево\5. ГП-5\Кровля ГП-5\Претенденту_кровля_ГП-5_Ритмы\"/>
    </mc:Choice>
  </mc:AlternateContent>
  <xr:revisionPtr revIDLastSave="0" documentId="13_ncr:1_{9C8F5B65-D18A-4F62-8EB6-03E5AADB1F2A}" xr6:coauthVersionLast="40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а весь объем сек 1-14 " sheetId="1" r:id="rId1"/>
    <sheet name="секц 6-9" sheetId="2" r:id="rId2"/>
  </sheets>
  <definedNames>
    <definedName name="_xlnm._FilterDatabase" localSheetId="0" hidden="1">'на весь объем сек 1-14 '!$A$12:$AD$205</definedName>
    <definedName name="_xlnm._FilterDatabase" localSheetId="1" hidden="1">'секц 6-9'!$A$12:$AD$205</definedName>
  </definedNames>
  <calcPr calcId="191029" refMode="R1C1"/>
</workbook>
</file>

<file path=xl/calcChain.xml><?xml version="1.0" encoding="utf-8"?>
<calcChain xmlns="http://schemas.openxmlformats.org/spreadsheetml/2006/main">
  <c r="AF188" i="1" l="1"/>
  <c r="AG188" i="1"/>
  <c r="AE188" i="1"/>
  <c r="AE16" i="1"/>
  <c r="AF16" i="1"/>
  <c r="AG16" i="1" s="1"/>
  <c r="AE17" i="1"/>
  <c r="AF17" i="1"/>
  <c r="AG17" i="1"/>
  <c r="AE18" i="1"/>
  <c r="AF18" i="1"/>
  <c r="AG18" i="1" s="1"/>
  <c r="AE19" i="1"/>
  <c r="AF19" i="1"/>
  <c r="AG19" i="1"/>
  <c r="AE20" i="1"/>
  <c r="AF20" i="1"/>
  <c r="AG20" i="1" s="1"/>
  <c r="AE21" i="1"/>
  <c r="AF21" i="1"/>
  <c r="AG21" i="1"/>
  <c r="AE22" i="1"/>
  <c r="AF22" i="1"/>
  <c r="AG22" i="1" s="1"/>
  <c r="AE23" i="1"/>
  <c r="AF23" i="1"/>
  <c r="AG23" i="1"/>
  <c r="AE24" i="1"/>
  <c r="AF24" i="1"/>
  <c r="AG24" i="1" s="1"/>
  <c r="AE25" i="1"/>
  <c r="AF25" i="1"/>
  <c r="AG25" i="1"/>
  <c r="AE26" i="1"/>
  <c r="AF26" i="1"/>
  <c r="AG26" i="1" s="1"/>
  <c r="AE27" i="1"/>
  <c r="AF27" i="1"/>
  <c r="AG27" i="1"/>
  <c r="AE28" i="1"/>
  <c r="AF28" i="1"/>
  <c r="AG28" i="1" s="1"/>
  <c r="AE29" i="1"/>
  <c r="AF29" i="1"/>
  <c r="AG29" i="1"/>
  <c r="AE30" i="1"/>
  <c r="AF30" i="1"/>
  <c r="AG30" i="1" s="1"/>
  <c r="AE31" i="1"/>
  <c r="AF31" i="1"/>
  <c r="AG31" i="1"/>
  <c r="AE32" i="1"/>
  <c r="AF32" i="1"/>
  <c r="AG32" i="1" s="1"/>
  <c r="AE33" i="1"/>
  <c r="AF33" i="1"/>
  <c r="AG33" i="1"/>
  <c r="AE34" i="1"/>
  <c r="AF34" i="1"/>
  <c r="AG34" i="1" s="1"/>
  <c r="AE35" i="1"/>
  <c r="AF35" i="1"/>
  <c r="AG35" i="1"/>
  <c r="AE36" i="1"/>
  <c r="AF36" i="1"/>
  <c r="AG36" i="1" s="1"/>
  <c r="AE37" i="1"/>
  <c r="AF37" i="1"/>
  <c r="AG37" i="1"/>
  <c r="AE38" i="1"/>
  <c r="AF38" i="1"/>
  <c r="AG38" i="1" s="1"/>
  <c r="AE39" i="1"/>
  <c r="AF39" i="1"/>
  <c r="AG39" i="1"/>
  <c r="AE40" i="1"/>
  <c r="AF40" i="1"/>
  <c r="AG40" i="1" s="1"/>
  <c r="AE41" i="1"/>
  <c r="AF41" i="1"/>
  <c r="AG41" i="1"/>
  <c r="AE42" i="1"/>
  <c r="AF42" i="1"/>
  <c r="AG42" i="1" s="1"/>
  <c r="AE43" i="1"/>
  <c r="AF43" i="1"/>
  <c r="AG43" i="1"/>
  <c r="AE44" i="1"/>
  <c r="AF44" i="1"/>
  <c r="AG44" i="1" s="1"/>
  <c r="AE45" i="1"/>
  <c r="AF45" i="1"/>
  <c r="AG45" i="1"/>
  <c r="AE46" i="1"/>
  <c r="AF46" i="1"/>
  <c r="AG46" i="1" s="1"/>
  <c r="AE47" i="1"/>
  <c r="AF47" i="1"/>
  <c r="AG47" i="1"/>
  <c r="AE48" i="1"/>
  <c r="AF48" i="1"/>
  <c r="AG48" i="1" s="1"/>
  <c r="AE49" i="1"/>
  <c r="AF49" i="1"/>
  <c r="AG49" i="1"/>
  <c r="AE50" i="1"/>
  <c r="AF50" i="1"/>
  <c r="AG50" i="1" s="1"/>
  <c r="AE51" i="1"/>
  <c r="AF51" i="1"/>
  <c r="AG51" i="1"/>
  <c r="AE52" i="1"/>
  <c r="AF52" i="1"/>
  <c r="AG52" i="1" s="1"/>
  <c r="AE53" i="1"/>
  <c r="AF53" i="1"/>
  <c r="AG53" i="1"/>
  <c r="AE54" i="1"/>
  <c r="AF54" i="1"/>
  <c r="AG54" i="1" s="1"/>
  <c r="AE55" i="1"/>
  <c r="AF55" i="1"/>
  <c r="AG55" i="1"/>
  <c r="AE56" i="1"/>
  <c r="AF56" i="1"/>
  <c r="AG56" i="1" s="1"/>
  <c r="AE57" i="1"/>
  <c r="AF57" i="1"/>
  <c r="AG57" i="1"/>
  <c r="AE58" i="1"/>
  <c r="AF58" i="1"/>
  <c r="AG58" i="1" s="1"/>
  <c r="AE59" i="1"/>
  <c r="AF59" i="1"/>
  <c r="AG59" i="1"/>
  <c r="AE60" i="1"/>
  <c r="AF60" i="1"/>
  <c r="AG60" i="1" s="1"/>
  <c r="AE61" i="1"/>
  <c r="AF61" i="1"/>
  <c r="AG61" i="1"/>
  <c r="AE62" i="1"/>
  <c r="AF62" i="1"/>
  <c r="AG62" i="1" s="1"/>
  <c r="AE63" i="1"/>
  <c r="AF63" i="1"/>
  <c r="AG63" i="1"/>
  <c r="AE64" i="1"/>
  <c r="AF64" i="1"/>
  <c r="AG64" i="1" s="1"/>
  <c r="AE65" i="1"/>
  <c r="AF65" i="1"/>
  <c r="AG65" i="1"/>
  <c r="AE66" i="1"/>
  <c r="AF66" i="1"/>
  <c r="AG66" i="1" s="1"/>
  <c r="AE67" i="1"/>
  <c r="AF67" i="1"/>
  <c r="AG67" i="1"/>
  <c r="AE68" i="1"/>
  <c r="AF68" i="1"/>
  <c r="AG68" i="1" s="1"/>
  <c r="AE69" i="1"/>
  <c r="AF69" i="1"/>
  <c r="AG69" i="1"/>
  <c r="AE70" i="1"/>
  <c r="AF70" i="1"/>
  <c r="AG70" i="1" s="1"/>
  <c r="AE71" i="1"/>
  <c r="AF71" i="1"/>
  <c r="AG71" i="1"/>
  <c r="AE72" i="1"/>
  <c r="AF72" i="1"/>
  <c r="AG72" i="1" s="1"/>
  <c r="AE73" i="1"/>
  <c r="AF73" i="1"/>
  <c r="AG73" i="1"/>
  <c r="AE74" i="1"/>
  <c r="AF74" i="1"/>
  <c r="AG74" i="1" s="1"/>
  <c r="AE75" i="1"/>
  <c r="AF75" i="1"/>
  <c r="AG75" i="1"/>
  <c r="AE76" i="1"/>
  <c r="AF76" i="1"/>
  <c r="AG76" i="1" s="1"/>
  <c r="AE77" i="1"/>
  <c r="AF77" i="1"/>
  <c r="AG77" i="1"/>
  <c r="AE78" i="1"/>
  <c r="AF78" i="1"/>
  <c r="AG78" i="1" s="1"/>
  <c r="AE79" i="1"/>
  <c r="AF79" i="1"/>
  <c r="AG79" i="1"/>
  <c r="AE80" i="1"/>
  <c r="AF80" i="1"/>
  <c r="AG80" i="1" s="1"/>
  <c r="AE81" i="1"/>
  <c r="AF81" i="1"/>
  <c r="AG81" i="1"/>
  <c r="AE82" i="1"/>
  <c r="AF82" i="1"/>
  <c r="AG82" i="1" s="1"/>
  <c r="AE83" i="1"/>
  <c r="AF83" i="1"/>
  <c r="AG83" i="1"/>
  <c r="AE84" i="1"/>
  <c r="AF84" i="1"/>
  <c r="AG84" i="1" s="1"/>
  <c r="AE85" i="1"/>
  <c r="AF85" i="1"/>
  <c r="AG85" i="1"/>
  <c r="AE86" i="1"/>
  <c r="AF86" i="1"/>
  <c r="AG86" i="1" s="1"/>
  <c r="AE87" i="1"/>
  <c r="AF87" i="1"/>
  <c r="AG87" i="1"/>
  <c r="AE88" i="1"/>
  <c r="AF88" i="1"/>
  <c r="AG88" i="1" s="1"/>
  <c r="AE89" i="1"/>
  <c r="AF89" i="1"/>
  <c r="AG89" i="1"/>
  <c r="AE90" i="1"/>
  <c r="AF90" i="1"/>
  <c r="AG90" i="1" s="1"/>
  <c r="AE91" i="1"/>
  <c r="AF91" i="1"/>
  <c r="AG91" i="1"/>
  <c r="AE92" i="1"/>
  <c r="AF92" i="1"/>
  <c r="AG92" i="1" s="1"/>
  <c r="AE93" i="1"/>
  <c r="AF93" i="1"/>
  <c r="AG93" i="1"/>
  <c r="AE94" i="1"/>
  <c r="AF94" i="1"/>
  <c r="AG94" i="1" s="1"/>
  <c r="AE95" i="1"/>
  <c r="AF95" i="1"/>
  <c r="AG95" i="1"/>
  <c r="AE96" i="1"/>
  <c r="AF96" i="1"/>
  <c r="AG96" i="1" s="1"/>
  <c r="AE97" i="1"/>
  <c r="AF97" i="1"/>
  <c r="AG97" i="1"/>
  <c r="AE98" i="1"/>
  <c r="AF98" i="1"/>
  <c r="AG98" i="1" s="1"/>
  <c r="AE99" i="1"/>
  <c r="AF99" i="1"/>
  <c r="AG99" i="1"/>
  <c r="AE100" i="1"/>
  <c r="AF100" i="1"/>
  <c r="AG100" i="1" s="1"/>
  <c r="AE101" i="1"/>
  <c r="AF101" i="1"/>
  <c r="AG101" i="1"/>
  <c r="AE102" i="1"/>
  <c r="AF102" i="1"/>
  <c r="AG102" i="1" s="1"/>
  <c r="AE103" i="1"/>
  <c r="AF103" i="1"/>
  <c r="AG103" i="1"/>
  <c r="AE104" i="1"/>
  <c r="AF104" i="1"/>
  <c r="AG104" i="1" s="1"/>
  <c r="AE105" i="1"/>
  <c r="AF105" i="1"/>
  <c r="AG105" i="1"/>
  <c r="AE106" i="1"/>
  <c r="AF106" i="1"/>
  <c r="AG106" i="1" s="1"/>
  <c r="AE107" i="1"/>
  <c r="AF107" i="1"/>
  <c r="AG107" i="1"/>
  <c r="AE108" i="1"/>
  <c r="AF108" i="1"/>
  <c r="AG108" i="1" s="1"/>
  <c r="AE109" i="1"/>
  <c r="AF109" i="1"/>
  <c r="AG109" i="1"/>
  <c r="AE110" i="1"/>
  <c r="AF110" i="1"/>
  <c r="AG110" i="1" s="1"/>
  <c r="AE111" i="1"/>
  <c r="AF111" i="1"/>
  <c r="AG111" i="1"/>
  <c r="AE112" i="1"/>
  <c r="AF112" i="1"/>
  <c r="AG112" i="1" s="1"/>
  <c r="AE113" i="1"/>
  <c r="AF113" i="1"/>
  <c r="AG113" i="1"/>
  <c r="AE114" i="1"/>
  <c r="AF114" i="1"/>
  <c r="AG114" i="1" s="1"/>
  <c r="AE115" i="1"/>
  <c r="AF115" i="1"/>
  <c r="AG115" i="1"/>
  <c r="AE116" i="1"/>
  <c r="AF116" i="1"/>
  <c r="AG116" i="1" s="1"/>
  <c r="AE117" i="1"/>
  <c r="AF117" i="1"/>
  <c r="AG117" i="1"/>
  <c r="AE118" i="1"/>
  <c r="AF118" i="1"/>
  <c r="AG118" i="1" s="1"/>
  <c r="AE119" i="1"/>
  <c r="AF119" i="1"/>
  <c r="AG119" i="1"/>
  <c r="AE120" i="1"/>
  <c r="AF120" i="1"/>
  <c r="AG120" i="1" s="1"/>
  <c r="AE121" i="1"/>
  <c r="AF121" i="1"/>
  <c r="AG121" i="1"/>
  <c r="AE122" i="1"/>
  <c r="AF122" i="1"/>
  <c r="AG122" i="1" s="1"/>
  <c r="AE123" i="1"/>
  <c r="AF123" i="1"/>
  <c r="AG123" i="1"/>
  <c r="AE124" i="1"/>
  <c r="AF124" i="1"/>
  <c r="AG124" i="1" s="1"/>
  <c r="AE125" i="1"/>
  <c r="AF125" i="1"/>
  <c r="AG125" i="1"/>
  <c r="AE126" i="1"/>
  <c r="AF126" i="1"/>
  <c r="AG126" i="1" s="1"/>
  <c r="AE127" i="1"/>
  <c r="AF127" i="1"/>
  <c r="AG127" i="1"/>
  <c r="AE128" i="1"/>
  <c r="AF128" i="1"/>
  <c r="AG128" i="1" s="1"/>
  <c r="AE129" i="1"/>
  <c r="AF129" i="1"/>
  <c r="AG129" i="1"/>
  <c r="AE130" i="1"/>
  <c r="AF130" i="1"/>
  <c r="AG130" i="1" s="1"/>
  <c r="AE131" i="1"/>
  <c r="AF131" i="1"/>
  <c r="AG131" i="1"/>
  <c r="AE132" i="1"/>
  <c r="AF132" i="1"/>
  <c r="AG132" i="1" s="1"/>
  <c r="AE133" i="1"/>
  <c r="AF133" i="1"/>
  <c r="AG133" i="1"/>
  <c r="AE134" i="1"/>
  <c r="AF134" i="1"/>
  <c r="AG134" i="1" s="1"/>
  <c r="AE135" i="1"/>
  <c r="AF135" i="1"/>
  <c r="AG135" i="1"/>
  <c r="AE136" i="1"/>
  <c r="AF136" i="1"/>
  <c r="AG136" i="1" s="1"/>
  <c r="AE137" i="1"/>
  <c r="AF137" i="1"/>
  <c r="AG137" i="1"/>
  <c r="AE138" i="1"/>
  <c r="AF138" i="1"/>
  <c r="AG138" i="1" s="1"/>
  <c r="AE139" i="1"/>
  <c r="AF139" i="1"/>
  <c r="AG139" i="1"/>
  <c r="AE140" i="1"/>
  <c r="AF140" i="1"/>
  <c r="AG140" i="1" s="1"/>
  <c r="AE141" i="1"/>
  <c r="AF141" i="1"/>
  <c r="AG141" i="1"/>
  <c r="AE142" i="1"/>
  <c r="AF142" i="1"/>
  <c r="AG142" i="1" s="1"/>
  <c r="AE143" i="1"/>
  <c r="AF143" i="1"/>
  <c r="AG143" i="1"/>
  <c r="AE144" i="1"/>
  <c r="AF144" i="1"/>
  <c r="AG144" i="1" s="1"/>
  <c r="AE145" i="1"/>
  <c r="AF145" i="1"/>
  <c r="AG145" i="1"/>
  <c r="AE146" i="1"/>
  <c r="AF146" i="1"/>
  <c r="AG146" i="1" s="1"/>
  <c r="AE147" i="1"/>
  <c r="AF147" i="1"/>
  <c r="AG147" i="1"/>
  <c r="AE148" i="1"/>
  <c r="AF148" i="1"/>
  <c r="AG148" i="1" s="1"/>
  <c r="AE149" i="1"/>
  <c r="AF149" i="1"/>
  <c r="AG149" i="1"/>
  <c r="AE150" i="1"/>
  <c r="AF150" i="1"/>
  <c r="AG150" i="1" s="1"/>
  <c r="AE151" i="1"/>
  <c r="AF151" i="1"/>
  <c r="AG151" i="1"/>
  <c r="AE152" i="1"/>
  <c r="AF152" i="1"/>
  <c r="AG152" i="1" s="1"/>
  <c r="AE153" i="1"/>
  <c r="AF153" i="1"/>
  <c r="AG153" i="1"/>
  <c r="AE154" i="1"/>
  <c r="AF154" i="1"/>
  <c r="AG154" i="1" s="1"/>
  <c r="AE155" i="1"/>
  <c r="AF155" i="1"/>
  <c r="AG155" i="1"/>
  <c r="AE156" i="1"/>
  <c r="AF156" i="1"/>
  <c r="AG156" i="1" s="1"/>
  <c r="AE157" i="1"/>
  <c r="AF157" i="1"/>
  <c r="AG157" i="1"/>
  <c r="AE158" i="1"/>
  <c r="AF158" i="1"/>
  <c r="AG158" i="1" s="1"/>
  <c r="AE159" i="1"/>
  <c r="AF159" i="1"/>
  <c r="AG159" i="1"/>
  <c r="AE160" i="1"/>
  <c r="AF160" i="1"/>
  <c r="AG160" i="1" s="1"/>
  <c r="AE161" i="1"/>
  <c r="AF161" i="1"/>
  <c r="AG161" i="1"/>
  <c r="AE162" i="1"/>
  <c r="AF162" i="1"/>
  <c r="AG162" i="1" s="1"/>
  <c r="AE163" i="1"/>
  <c r="AF163" i="1"/>
  <c r="AG163" i="1"/>
  <c r="AE164" i="1"/>
  <c r="AF164" i="1"/>
  <c r="AG164" i="1" s="1"/>
  <c r="AE165" i="1"/>
  <c r="AF165" i="1"/>
  <c r="AG165" i="1"/>
  <c r="AE166" i="1"/>
  <c r="AF166" i="1"/>
  <c r="AG166" i="1" s="1"/>
  <c r="AE167" i="1"/>
  <c r="AF167" i="1"/>
  <c r="AG167" i="1"/>
  <c r="AE168" i="1"/>
  <c r="AF168" i="1"/>
  <c r="AG168" i="1" s="1"/>
  <c r="AE169" i="1"/>
  <c r="AF169" i="1"/>
  <c r="AG169" i="1"/>
  <c r="AE170" i="1"/>
  <c r="AF170" i="1"/>
  <c r="AG170" i="1" s="1"/>
  <c r="AE171" i="1"/>
  <c r="AF171" i="1"/>
  <c r="AG171" i="1"/>
  <c r="AE172" i="1"/>
  <c r="AF172" i="1"/>
  <c r="AG172" i="1" s="1"/>
  <c r="AE173" i="1"/>
  <c r="AF173" i="1"/>
  <c r="AG173" i="1"/>
  <c r="AE174" i="1"/>
  <c r="AF174" i="1"/>
  <c r="AG174" i="1" s="1"/>
  <c r="AE175" i="1"/>
  <c r="AF175" i="1"/>
  <c r="AG175" i="1"/>
  <c r="AE176" i="1"/>
  <c r="AF176" i="1"/>
  <c r="AG176" i="1" s="1"/>
  <c r="AE177" i="1"/>
  <c r="AF177" i="1"/>
  <c r="AG177" i="1"/>
  <c r="AE178" i="1"/>
  <c r="AF178" i="1"/>
  <c r="AG178" i="1" s="1"/>
  <c r="AE179" i="1"/>
  <c r="AF179" i="1"/>
  <c r="AG179" i="1"/>
  <c r="AE180" i="1"/>
  <c r="AF180" i="1"/>
  <c r="AG180" i="1" s="1"/>
  <c r="AE181" i="1"/>
  <c r="AF181" i="1"/>
  <c r="AG181" i="1"/>
  <c r="AE182" i="1"/>
  <c r="AF182" i="1"/>
  <c r="AG182" i="1" s="1"/>
  <c r="AE183" i="1"/>
  <c r="AF183" i="1"/>
  <c r="AG183" i="1"/>
  <c r="AE184" i="1"/>
  <c r="AF184" i="1"/>
  <c r="AG184" i="1" s="1"/>
  <c r="AE185" i="1"/>
  <c r="AF185" i="1"/>
  <c r="AG185" i="1"/>
  <c r="AE186" i="1"/>
  <c r="AF186" i="1"/>
  <c r="AG186" i="1"/>
  <c r="AE187" i="1"/>
  <c r="AF187" i="1"/>
  <c r="AG187" i="1"/>
  <c r="AG15" i="1"/>
  <c r="AF15" i="1"/>
  <c r="AE15" i="1"/>
  <c r="T188" i="2" l="1"/>
  <c r="T184" i="2"/>
  <c r="T178" i="2"/>
  <c r="T173" i="2"/>
  <c r="T168" i="2"/>
  <c r="T165" i="2"/>
  <c r="T162" i="2"/>
  <c r="T153" i="2"/>
  <c r="T146" i="2"/>
  <c r="T139" i="2"/>
  <c r="T133" i="2"/>
  <c r="T129" i="2"/>
  <c r="T125" i="2"/>
  <c r="T121" i="2"/>
  <c r="T118" i="2"/>
  <c r="T114" i="2"/>
  <c r="T110" i="2"/>
  <c r="T107" i="2"/>
  <c r="T103" i="2"/>
  <c r="T99" i="2"/>
  <c r="T94" i="2"/>
  <c r="T91" i="2"/>
  <c r="T80" i="2"/>
  <c r="T75" i="2"/>
  <c r="T72" i="2"/>
  <c r="T68" i="2"/>
  <c r="T65" i="2"/>
  <c r="T60" i="2"/>
  <c r="T52" i="2"/>
  <c r="T48" i="2"/>
  <c r="T44" i="2"/>
  <c r="T41" i="2"/>
  <c r="T37" i="2"/>
  <c r="T33" i="2"/>
  <c r="T29" i="2"/>
  <c r="T25" i="2"/>
  <c r="T22" i="2"/>
  <c r="T18" i="2"/>
  <c r="T15" i="2"/>
  <c r="Y205" i="2"/>
  <c r="T205" i="2"/>
  <c r="V205" i="2" s="1"/>
  <c r="AA205" i="2" s="1"/>
  <c r="Y204" i="2"/>
  <c r="T204" i="2"/>
  <c r="V204" i="2" s="1"/>
  <c r="AA204" i="2" s="1"/>
  <c r="Y203" i="2"/>
  <c r="T203" i="2"/>
  <c r="Y202" i="2"/>
  <c r="T202" i="2"/>
  <c r="V202" i="2" s="1"/>
  <c r="AA202" i="2" s="1"/>
  <c r="Y201" i="2"/>
  <c r="T201" i="2"/>
  <c r="V201" i="2" s="1"/>
  <c r="AA201" i="2" s="1"/>
  <c r="Y200" i="2"/>
  <c r="T200" i="2"/>
  <c r="Y199" i="2"/>
  <c r="T199" i="2"/>
  <c r="V199" i="2" s="1"/>
  <c r="AA199" i="2" s="1"/>
  <c r="Y198" i="2"/>
  <c r="T198" i="2"/>
  <c r="V198" i="2" s="1"/>
  <c r="AA198" i="2" s="1"/>
  <c r="Y197" i="2"/>
  <c r="T197" i="2"/>
  <c r="Y196" i="2"/>
  <c r="T196" i="2"/>
  <c r="V196" i="2" s="1"/>
  <c r="AA196" i="2" s="1"/>
  <c r="Y195" i="2"/>
  <c r="T195" i="2"/>
  <c r="V195" i="2" s="1"/>
  <c r="AA195" i="2" s="1"/>
  <c r="Y194" i="2"/>
  <c r="T194" i="2"/>
  <c r="Y187" i="2"/>
  <c r="U187" i="2"/>
  <c r="T187" i="2"/>
  <c r="Z187" i="2" s="1"/>
  <c r="Y186" i="2"/>
  <c r="T186" i="2"/>
  <c r="Z186" i="2" s="1"/>
  <c r="Y185" i="2"/>
  <c r="T185" i="2"/>
  <c r="Z185" i="2" s="1"/>
  <c r="Y183" i="2"/>
  <c r="U183" i="2"/>
  <c r="T183" i="2"/>
  <c r="Y182" i="2"/>
  <c r="U182" i="2"/>
  <c r="T182" i="2"/>
  <c r="Z182" i="2" s="1"/>
  <c r="Y181" i="2"/>
  <c r="T181" i="2"/>
  <c r="Z181" i="2" s="1"/>
  <c r="Y180" i="2"/>
  <c r="T180" i="2"/>
  <c r="Z180" i="2" s="1"/>
  <c r="Y179" i="2"/>
  <c r="T179" i="2"/>
  <c r="Z179" i="2" s="1"/>
  <c r="Y177" i="2"/>
  <c r="T177" i="2"/>
  <c r="Y176" i="2"/>
  <c r="T176" i="2"/>
  <c r="Y175" i="2"/>
  <c r="T175" i="2"/>
  <c r="Y174" i="2"/>
  <c r="T174" i="2"/>
  <c r="Y170" i="2"/>
  <c r="T170" i="2"/>
  <c r="V170" i="2" s="1"/>
  <c r="AA170" i="2" s="1"/>
  <c r="Y169" i="2"/>
  <c r="T169" i="2"/>
  <c r="V169" i="2" s="1"/>
  <c r="AA169" i="2" s="1"/>
  <c r="Y167" i="2"/>
  <c r="T167" i="2"/>
  <c r="Z167" i="2" s="1"/>
  <c r="Y166" i="2"/>
  <c r="T166" i="2"/>
  <c r="Z166" i="2" s="1"/>
  <c r="Y164" i="2"/>
  <c r="T164" i="2"/>
  <c r="Y163" i="2"/>
  <c r="T163" i="2"/>
  <c r="Y160" i="2"/>
  <c r="T160" i="2"/>
  <c r="Z160" i="2" s="1"/>
  <c r="Y159" i="2"/>
  <c r="T159" i="2"/>
  <c r="Y158" i="2"/>
  <c r="T158" i="2"/>
  <c r="Z158" i="2" s="1"/>
  <c r="Y157" i="2"/>
  <c r="T157" i="2"/>
  <c r="Y156" i="2"/>
  <c r="U156" i="2"/>
  <c r="T156" i="2"/>
  <c r="Z156" i="2" s="1"/>
  <c r="Y155" i="2"/>
  <c r="T155" i="2"/>
  <c r="Y154" i="2"/>
  <c r="T154" i="2"/>
  <c r="Y152" i="2"/>
  <c r="T152" i="2"/>
  <c r="Y151" i="2"/>
  <c r="U151" i="2"/>
  <c r="T151" i="2"/>
  <c r="Y150" i="2"/>
  <c r="T150" i="2"/>
  <c r="Y149" i="2"/>
  <c r="T149" i="2"/>
  <c r="V149" i="2" s="1"/>
  <c r="AA149" i="2" s="1"/>
  <c r="Y148" i="2"/>
  <c r="T148" i="2"/>
  <c r="V148" i="2" s="1"/>
  <c r="AA148" i="2" s="1"/>
  <c r="Y147" i="2"/>
  <c r="T147" i="2"/>
  <c r="V147" i="2" s="1"/>
  <c r="AA147" i="2" s="1"/>
  <c r="Y144" i="2"/>
  <c r="U144" i="2"/>
  <c r="T144" i="2"/>
  <c r="Z144" i="2" s="1"/>
  <c r="Y143" i="2"/>
  <c r="U143" i="2"/>
  <c r="T143" i="2"/>
  <c r="Z143" i="2" s="1"/>
  <c r="Y142" i="2"/>
  <c r="T142" i="2"/>
  <c r="Y141" i="2"/>
  <c r="T141" i="2"/>
  <c r="V141" i="2" s="1"/>
  <c r="AA141" i="2" s="1"/>
  <c r="Y140" i="2"/>
  <c r="T140" i="2"/>
  <c r="V140" i="2" s="1"/>
  <c r="AA140" i="2" s="1"/>
  <c r="Y138" i="2"/>
  <c r="T138" i="2"/>
  <c r="Z138" i="2" s="1"/>
  <c r="Y137" i="2"/>
  <c r="T137" i="2"/>
  <c r="V137" i="2" s="1"/>
  <c r="AA137" i="2" s="1"/>
  <c r="Y136" i="2"/>
  <c r="T136" i="2"/>
  <c r="Y135" i="2"/>
  <c r="T135" i="2"/>
  <c r="Z135" i="2" s="1"/>
  <c r="Y134" i="2"/>
  <c r="T134" i="2"/>
  <c r="V134" i="2" s="1"/>
  <c r="AA134" i="2" s="1"/>
  <c r="Y132" i="2"/>
  <c r="U132" i="2"/>
  <c r="T132" i="2"/>
  <c r="Y131" i="2"/>
  <c r="T131" i="2"/>
  <c r="Y130" i="2"/>
  <c r="T130" i="2"/>
  <c r="Z130" i="2" s="1"/>
  <c r="Y128" i="2"/>
  <c r="T128" i="2"/>
  <c r="Z128" i="2" s="1"/>
  <c r="Y127" i="2"/>
  <c r="T127" i="2"/>
  <c r="Z127" i="2" s="1"/>
  <c r="Y126" i="2"/>
  <c r="T126" i="2"/>
  <c r="Z126" i="2" s="1"/>
  <c r="Y124" i="2"/>
  <c r="T124" i="2"/>
  <c r="Z124" i="2" s="1"/>
  <c r="Y123" i="2"/>
  <c r="T123" i="2"/>
  <c r="Z123" i="2" s="1"/>
  <c r="Y122" i="2"/>
  <c r="T122" i="2"/>
  <c r="Z122" i="2" s="1"/>
  <c r="Y120" i="2"/>
  <c r="T120" i="2"/>
  <c r="Z120" i="2" s="1"/>
  <c r="Y119" i="2"/>
  <c r="T119" i="2"/>
  <c r="V119" i="2" s="1"/>
  <c r="AA119" i="2" s="1"/>
  <c r="Y117" i="2"/>
  <c r="T117" i="2"/>
  <c r="V117" i="2" s="1"/>
  <c r="AA117" i="2" s="1"/>
  <c r="Y116" i="2"/>
  <c r="T116" i="2"/>
  <c r="V116" i="2" s="1"/>
  <c r="AA116" i="2" s="1"/>
  <c r="Y115" i="2"/>
  <c r="T115" i="2"/>
  <c r="V115" i="2" s="1"/>
  <c r="AA115" i="2" s="1"/>
  <c r="Y113" i="2"/>
  <c r="T113" i="2"/>
  <c r="Z113" i="2" s="1"/>
  <c r="Y112" i="2"/>
  <c r="T112" i="2"/>
  <c r="Z112" i="2" s="1"/>
  <c r="Y111" i="2"/>
  <c r="T111" i="2"/>
  <c r="V111" i="2" s="1"/>
  <c r="AA111" i="2" s="1"/>
  <c r="Y109" i="2"/>
  <c r="T109" i="2"/>
  <c r="V109" i="2" s="1"/>
  <c r="AA109" i="2" s="1"/>
  <c r="Y108" i="2"/>
  <c r="T108" i="2"/>
  <c r="Z108" i="2" s="1"/>
  <c r="Y106" i="2"/>
  <c r="T106" i="2"/>
  <c r="X105" i="2"/>
  <c r="Y105" i="2" s="1"/>
  <c r="U105" i="2"/>
  <c r="T105" i="2"/>
  <c r="Y104" i="2"/>
  <c r="T104" i="2"/>
  <c r="Y102" i="2"/>
  <c r="T102" i="2"/>
  <c r="V102" i="2" s="1"/>
  <c r="AA102" i="2" s="1"/>
  <c r="Y101" i="2"/>
  <c r="U101" i="2"/>
  <c r="T101" i="2"/>
  <c r="V101" i="2" s="1"/>
  <c r="AA101" i="2" s="1"/>
  <c r="Y100" i="2"/>
  <c r="T100" i="2"/>
  <c r="Z100" i="2" s="1"/>
  <c r="Y97" i="2"/>
  <c r="U97" i="2"/>
  <c r="T97" i="2"/>
  <c r="Z97" i="2" s="1"/>
  <c r="Y96" i="2"/>
  <c r="T96" i="2"/>
  <c r="Z96" i="2" s="1"/>
  <c r="Y95" i="2"/>
  <c r="T95" i="2"/>
  <c r="V95" i="2" s="1"/>
  <c r="AA95" i="2" s="1"/>
  <c r="Y93" i="2"/>
  <c r="T93" i="2"/>
  <c r="Z93" i="2" s="1"/>
  <c r="Y92" i="2"/>
  <c r="T92" i="2"/>
  <c r="Z92" i="2" s="1"/>
  <c r="Y90" i="2"/>
  <c r="T90" i="2"/>
  <c r="Y89" i="2"/>
  <c r="T89" i="2"/>
  <c r="Y88" i="2"/>
  <c r="T88" i="2"/>
  <c r="Y87" i="2"/>
  <c r="T87" i="2"/>
  <c r="Y86" i="2"/>
  <c r="T86" i="2"/>
  <c r="Y85" i="2"/>
  <c r="T85" i="2"/>
  <c r="Y84" i="2"/>
  <c r="T84" i="2"/>
  <c r="Y83" i="2"/>
  <c r="T83" i="2"/>
  <c r="Y82" i="2"/>
  <c r="T82" i="2"/>
  <c r="Y81" i="2"/>
  <c r="T81" i="2"/>
  <c r="Y79" i="2"/>
  <c r="T79" i="2"/>
  <c r="Y78" i="2"/>
  <c r="T78" i="2"/>
  <c r="V78" i="2" s="1"/>
  <c r="AA78" i="2" s="1"/>
  <c r="Y77" i="2"/>
  <c r="T77" i="2"/>
  <c r="V77" i="2" s="1"/>
  <c r="AA77" i="2" s="1"/>
  <c r="Y76" i="2"/>
  <c r="T76" i="2"/>
  <c r="Y74" i="2"/>
  <c r="T74" i="2"/>
  <c r="Z74" i="2" s="1"/>
  <c r="Y73" i="2"/>
  <c r="T73" i="2"/>
  <c r="Z73" i="2" s="1"/>
  <c r="Y71" i="2"/>
  <c r="T71" i="2"/>
  <c r="Y70" i="2"/>
  <c r="T70" i="2"/>
  <c r="Y69" i="2"/>
  <c r="T69" i="2"/>
  <c r="Y67" i="2"/>
  <c r="T67" i="2"/>
  <c r="V67" i="2" s="1"/>
  <c r="AA67" i="2" s="1"/>
  <c r="Y66" i="2"/>
  <c r="T66" i="2"/>
  <c r="Y64" i="2"/>
  <c r="U64" i="2"/>
  <c r="T64" i="2"/>
  <c r="Z64" i="2" s="1"/>
  <c r="Y63" i="2"/>
  <c r="U63" i="2"/>
  <c r="T63" i="2"/>
  <c r="Z63" i="2" s="1"/>
  <c r="Y62" i="2"/>
  <c r="U62" i="2"/>
  <c r="T62" i="2"/>
  <c r="Y61" i="2"/>
  <c r="T61" i="2"/>
  <c r="Z61" i="2" s="1"/>
  <c r="Y58" i="2"/>
  <c r="T58" i="2"/>
  <c r="Z58" i="2" s="1"/>
  <c r="Y57" i="2"/>
  <c r="T57" i="2"/>
  <c r="Z57" i="2" s="1"/>
  <c r="Y56" i="2"/>
  <c r="T56" i="2"/>
  <c r="Z56" i="2" s="1"/>
  <c r="Y55" i="2"/>
  <c r="U55" i="2"/>
  <c r="T55" i="2"/>
  <c r="Z55" i="2" s="1"/>
  <c r="Y54" i="2"/>
  <c r="T54" i="2"/>
  <c r="V54" i="2" s="1"/>
  <c r="AA54" i="2" s="1"/>
  <c r="Y53" i="2"/>
  <c r="T53" i="2"/>
  <c r="V53" i="2" s="1"/>
  <c r="AA53" i="2" s="1"/>
  <c r="Y51" i="2"/>
  <c r="T51" i="2"/>
  <c r="Y50" i="2"/>
  <c r="T50" i="2"/>
  <c r="Y49" i="2"/>
  <c r="T49" i="2"/>
  <c r="Y47" i="2"/>
  <c r="T47" i="2"/>
  <c r="Z47" i="2" s="1"/>
  <c r="Y46" i="2"/>
  <c r="T46" i="2"/>
  <c r="Z46" i="2" s="1"/>
  <c r="Y45" i="2"/>
  <c r="T45" i="2"/>
  <c r="Z45" i="2" s="1"/>
  <c r="Y43" i="2"/>
  <c r="T43" i="2"/>
  <c r="V43" i="2" s="1"/>
  <c r="AA43" i="2" s="1"/>
  <c r="Y42" i="2"/>
  <c r="T42" i="2"/>
  <c r="V42" i="2" s="1"/>
  <c r="AA42" i="2" s="1"/>
  <c r="X40" i="2"/>
  <c r="Y40" i="2" s="1"/>
  <c r="T40" i="2"/>
  <c r="V40" i="2" s="1"/>
  <c r="AA40" i="2" s="1"/>
  <c r="Y39" i="2"/>
  <c r="T39" i="2"/>
  <c r="Z39" i="2" s="1"/>
  <c r="Y38" i="2"/>
  <c r="T38" i="2"/>
  <c r="Z38" i="2" s="1"/>
  <c r="Y36" i="2"/>
  <c r="T36" i="2"/>
  <c r="V36" i="2" s="1"/>
  <c r="AA36" i="2" s="1"/>
  <c r="Y35" i="2"/>
  <c r="T35" i="2"/>
  <c r="V35" i="2" s="1"/>
  <c r="AA35" i="2" s="1"/>
  <c r="Y34" i="2"/>
  <c r="T34" i="2"/>
  <c r="V34" i="2" s="1"/>
  <c r="AA34" i="2" s="1"/>
  <c r="Y32" i="2"/>
  <c r="T32" i="2"/>
  <c r="V32" i="2" s="1"/>
  <c r="AA32" i="2" s="1"/>
  <c r="Y31" i="2"/>
  <c r="U31" i="2"/>
  <c r="T31" i="2"/>
  <c r="Z31" i="2" s="1"/>
  <c r="Y30" i="2"/>
  <c r="T30" i="2"/>
  <c r="Z30" i="2" s="1"/>
  <c r="Y28" i="2"/>
  <c r="T28" i="2"/>
  <c r="V28" i="2" s="1"/>
  <c r="AA28" i="2" s="1"/>
  <c r="Y27" i="2"/>
  <c r="T27" i="2"/>
  <c r="V27" i="2" s="1"/>
  <c r="AA27" i="2" s="1"/>
  <c r="Y26" i="2"/>
  <c r="T26" i="2"/>
  <c r="V26" i="2" s="1"/>
  <c r="AA26" i="2" s="1"/>
  <c r="Y24" i="2"/>
  <c r="T24" i="2"/>
  <c r="V24" i="2" s="1"/>
  <c r="AA24" i="2" s="1"/>
  <c r="Y23" i="2"/>
  <c r="T23" i="2"/>
  <c r="V23" i="2" s="1"/>
  <c r="AA23" i="2" s="1"/>
  <c r="Y21" i="2"/>
  <c r="T21" i="2"/>
  <c r="Z21" i="2" s="1"/>
  <c r="Y20" i="2"/>
  <c r="T20" i="2"/>
  <c r="Z20" i="2" s="1"/>
  <c r="Y19" i="2"/>
  <c r="T19" i="2"/>
  <c r="Z19" i="2" s="1"/>
  <c r="Y17" i="2"/>
  <c r="T17" i="2"/>
  <c r="V17" i="2" s="1"/>
  <c r="AA17" i="2" s="1"/>
  <c r="Y16" i="2"/>
  <c r="T16" i="2"/>
  <c r="V16" i="2" s="1"/>
  <c r="AA16" i="2" s="1"/>
  <c r="X105" i="1"/>
  <c r="X40" i="1"/>
  <c r="Z198" i="2" l="1"/>
  <c r="AB198" i="2" s="1"/>
  <c r="Z40" i="2"/>
  <c r="AB40" i="2" s="1"/>
  <c r="V108" i="2"/>
  <c r="AA108" i="2" s="1"/>
  <c r="AA107" i="2" s="1"/>
  <c r="Z111" i="2"/>
  <c r="V143" i="2"/>
  <c r="AA143" i="2" s="1"/>
  <c r="Z119" i="2"/>
  <c r="AB119" i="2" s="1"/>
  <c r="Z134" i="2"/>
  <c r="AB134" i="2" s="1"/>
  <c r="Z205" i="2"/>
  <c r="Z35" i="2"/>
  <c r="AB35" i="2" s="1"/>
  <c r="V30" i="2"/>
  <c r="AA30" i="2" s="1"/>
  <c r="AB30" i="2" s="1"/>
  <c r="V166" i="2"/>
  <c r="AA166" i="2" s="1"/>
  <c r="AB166" i="2" s="1"/>
  <c r="Z169" i="2"/>
  <c r="AB169" i="2" s="1"/>
  <c r="V182" i="2"/>
  <c r="AA182" i="2" s="1"/>
  <c r="AB182" i="2" s="1"/>
  <c r="Z196" i="2"/>
  <c r="AB196" i="2" s="1"/>
  <c r="Z201" i="2"/>
  <c r="AB201" i="2" s="1"/>
  <c r="Z149" i="2"/>
  <c r="V64" i="2"/>
  <c r="AA64" i="2" s="1"/>
  <c r="AB64" i="2" s="1"/>
  <c r="V31" i="2"/>
  <c r="AA31" i="2" s="1"/>
  <c r="AB31" i="2" s="1"/>
  <c r="Z36" i="2"/>
  <c r="AB36" i="2" s="1"/>
  <c r="Z116" i="2"/>
  <c r="AB116" i="2" s="1"/>
  <c r="Z141" i="2"/>
  <c r="AB141" i="2" s="1"/>
  <c r="Z147" i="2"/>
  <c r="Z170" i="2"/>
  <c r="AB170" i="2" s="1"/>
  <c r="Z199" i="2"/>
  <c r="AB199" i="2" s="1"/>
  <c r="AB205" i="2"/>
  <c r="V38" i="2"/>
  <c r="AA38" i="2" s="1"/>
  <c r="AB38" i="2" s="1"/>
  <c r="Z202" i="2"/>
  <c r="V45" i="2"/>
  <c r="AA45" i="2" s="1"/>
  <c r="AB45" i="2" s="1"/>
  <c r="V20" i="2"/>
  <c r="AA20" i="2" s="1"/>
  <c r="AB20" i="2" s="1"/>
  <c r="Z95" i="2"/>
  <c r="AB95" i="2" s="1"/>
  <c r="V135" i="2"/>
  <c r="AA135" i="2" s="1"/>
  <c r="AB135" i="2" s="1"/>
  <c r="V180" i="2"/>
  <c r="AA180" i="2" s="1"/>
  <c r="AB180" i="2" s="1"/>
  <c r="V39" i="2"/>
  <c r="AA39" i="2" s="1"/>
  <c r="V61" i="2"/>
  <c r="AA61" i="2" s="1"/>
  <c r="AB61" i="2" s="1"/>
  <c r="Z102" i="2"/>
  <c r="AB102" i="2" s="1"/>
  <c r="Z117" i="2"/>
  <c r="AB117" i="2" s="1"/>
  <c r="V19" i="2"/>
  <c r="AA19" i="2" s="1"/>
  <c r="AB19" i="2" s="1"/>
  <c r="V21" i="2"/>
  <c r="AA21" i="2" s="1"/>
  <c r="AB21" i="2" s="1"/>
  <c r="V113" i="2"/>
  <c r="AA113" i="2" s="1"/>
  <c r="V138" i="2"/>
  <c r="AA138" i="2" s="1"/>
  <c r="AB138" i="2" s="1"/>
  <c r="Z121" i="2"/>
  <c r="AB113" i="2"/>
  <c r="AB111" i="2"/>
  <c r="Z34" i="2"/>
  <c r="V55" i="2"/>
  <c r="AA55" i="2" s="1"/>
  <c r="V63" i="2"/>
  <c r="AA63" i="2" s="1"/>
  <c r="AB63" i="2" s="1"/>
  <c r="Z72" i="2"/>
  <c r="Z78" i="2"/>
  <c r="AB78" i="2" s="1"/>
  <c r="V97" i="2"/>
  <c r="AA97" i="2" s="1"/>
  <c r="AB97" i="2" s="1"/>
  <c r="V144" i="2"/>
  <c r="AA144" i="2" s="1"/>
  <c r="AB144" i="2" s="1"/>
  <c r="Z184" i="2"/>
  <c r="V93" i="2"/>
  <c r="AA93" i="2" s="1"/>
  <c r="AB93" i="2" s="1"/>
  <c r="V122" i="2"/>
  <c r="AA122" i="2" s="1"/>
  <c r="V123" i="2"/>
  <c r="AA123" i="2" s="1"/>
  <c r="AB123" i="2" s="1"/>
  <c r="V124" i="2"/>
  <c r="AA124" i="2" s="1"/>
  <c r="AB124" i="2" s="1"/>
  <c r="V126" i="2"/>
  <c r="AA126" i="2" s="1"/>
  <c r="AB126" i="2" s="1"/>
  <c r="V158" i="2"/>
  <c r="AA158" i="2" s="1"/>
  <c r="AB158" i="2" s="1"/>
  <c r="V160" i="2"/>
  <c r="AA160" i="2" s="1"/>
  <c r="AB160" i="2" s="1"/>
  <c r="V167" i="2"/>
  <c r="AA167" i="2" s="1"/>
  <c r="AB167" i="2" s="1"/>
  <c r="AB165" i="2" s="1"/>
  <c r="Y165" i="2" s="1"/>
  <c r="V179" i="2"/>
  <c r="AA179" i="2" s="1"/>
  <c r="AB179" i="2" s="1"/>
  <c r="V185" i="2"/>
  <c r="AA185" i="2" s="1"/>
  <c r="Z32" i="2"/>
  <c r="Z29" i="2" s="1"/>
  <c r="V47" i="2"/>
  <c r="AA47" i="2" s="1"/>
  <c r="AB47" i="2" s="1"/>
  <c r="V56" i="2"/>
  <c r="AA56" i="2" s="1"/>
  <c r="AB56" i="2" s="1"/>
  <c r="V74" i="2"/>
  <c r="AA74" i="2" s="1"/>
  <c r="AB74" i="2" s="1"/>
  <c r="Z77" i="2"/>
  <c r="AB77" i="2" s="1"/>
  <c r="Z109" i="2"/>
  <c r="AB109" i="2" s="1"/>
  <c r="V112" i="2"/>
  <c r="AA112" i="2" s="1"/>
  <c r="AB112" i="2" s="1"/>
  <c r="V130" i="2"/>
  <c r="AA130" i="2" s="1"/>
  <c r="AB130" i="2" s="1"/>
  <c r="Z148" i="2"/>
  <c r="AB148" i="2" s="1"/>
  <c r="V156" i="2"/>
  <c r="AA156" i="2" s="1"/>
  <c r="Z165" i="2"/>
  <c r="V181" i="2"/>
  <c r="AA181" i="2" s="1"/>
  <c r="AB181" i="2" s="1"/>
  <c r="V187" i="2"/>
  <c r="AA187" i="2" s="1"/>
  <c r="AB187" i="2" s="1"/>
  <c r="AB39" i="2"/>
  <c r="AA15" i="2"/>
  <c r="V46" i="2"/>
  <c r="AA46" i="2" s="1"/>
  <c r="AB46" i="2" s="1"/>
  <c r="Z67" i="2"/>
  <c r="AB67" i="2" s="1"/>
  <c r="Z91" i="2"/>
  <c r="V100" i="2"/>
  <c r="AA100" i="2" s="1"/>
  <c r="AA99" i="2" s="1"/>
  <c r="V186" i="2"/>
  <c r="AA186" i="2" s="1"/>
  <c r="AB186" i="2" s="1"/>
  <c r="AA22" i="2"/>
  <c r="AA33" i="2"/>
  <c r="AA41" i="2"/>
  <c r="AB55" i="2"/>
  <c r="V79" i="2"/>
  <c r="AA79" i="2" s="1"/>
  <c r="Z79" i="2"/>
  <c r="Z50" i="2"/>
  <c r="V50" i="2"/>
  <c r="AA50" i="2" s="1"/>
  <c r="Z106" i="2"/>
  <c r="V106" i="2"/>
  <c r="AA106" i="2" s="1"/>
  <c r="Z23" i="2"/>
  <c r="AA25" i="2"/>
  <c r="Z51" i="2"/>
  <c r="V51" i="2"/>
  <c r="AA51" i="2" s="1"/>
  <c r="V66" i="2"/>
  <c r="AA66" i="2" s="1"/>
  <c r="Z66" i="2"/>
  <c r="V76" i="2"/>
  <c r="AA76" i="2" s="1"/>
  <c r="Z76" i="2"/>
  <c r="Z18" i="2"/>
  <c r="Z24" i="2"/>
  <c r="AB24" i="2" s="1"/>
  <c r="Z44" i="2"/>
  <c r="Z49" i="2"/>
  <c r="V49" i="2"/>
  <c r="AA49" i="2" s="1"/>
  <c r="Z157" i="2"/>
  <c r="V157" i="2"/>
  <c r="AA157" i="2" s="1"/>
  <c r="Z16" i="2"/>
  <c r="Z17" i="2"/>
  <c r="AB17" i="2" s="1"/>
  <c r="Z26" i="2"/>
  <c r="Z27" i="2"/>
  <c r="AB27" i="2" s="1"/>
  <c r="Z28" i="2"/>
  <c r="AB28" i="2" s="1"/>
  <c r="Z42" i="2"/>
  <c r="Z43" i="2"/>
  <c r="AB43" i="2" s="1"/>
  <c r="Z53" i="2"/>
  <c r="Z54" i="2"/>
  <c r="AB54" i="2" s="1"/>
  <c r="Z71" i="2"/>
  <c r="V71" i="2"/>
  <c r="AA71" i="2" s="1"/>
  <c r="Z81" i="2"/>
  <c r="V81" i="2"/>
  <c r="AA81" i="2" s="1"/>
  <c r="Z84" i="2"/>
  <c r="V84" i="2"/>
  <c r="AA84" i="2" s="1"/>
  <c r="Z87" i="2"/>
  <c r="V87" i="2"/>
  <c r="AA87" i="2" s="1"/>
  <c r="Z90" i="2"/>
  <c r="V90" i="2"/>
  <c r="AA90" i="2" s="1"/>
  <c r="Z101" i="2"/>
  <c r="AB101" i="2" s="1"/>
  <c r="Z105" i="2"/>
  <c r="V105" i="2"/>
  <c r="AA105" i="2" s="1"/>
  <c r="AB108" i="2"/>
  <c r="Z131" i="2"/>
  <c r="V131" i="2"/>
  <c r="AA131" i="2" s="1"/>
  <c r="Z136" i="2"/>
  <c r="V136" i="2"/>
  <c r="AA136" i="2" s="1"/>
  <c r="Z137" i="2"/>
  <c r="AB137" i="2" s="1"/>
  <c r="AB149" i="2"/>
  <c r="V159" i="2"/>
  <c r="AA159" i="2" s="1"/>
  <c r="Z159" i="2"/>
  <c r="AB202" i="2"/>
  <c r="V183" i="2"/>
  <c r="AA183" i="2" s="1"/>
  <c r="Z183" i="2"/>
  <c r="Z178" i="2" s="1"/>
  <c r="V197" i="2"/>
  <c r="AA197" i="2" s="1"/>
  <c r="Z197" i="2"/>
  <c r="V62" i="2"/>
  <c r="AA62" i="2" s="1"/>
  <c r="V73" i="2"/>
  <c r="AA73" i="2" s="1"/>
  <c r="V92" i="2"/>
  <c r="AA92" i="2" s="1"/>
  <c r="Z110" i="2"/>
  <c r="AA114" i="2"/>
  <c r="V128" i="2"/>
  <c r="AA128" i="2" s="1"/>
  <c r="AB128" i="2" s="1"/>
  <c r="AA168" i="2"/>
  <c r="Z195" i="2"/>
  <c r="AB195" i="2" s="1"/>
  <c r="V200" i="2"/>
  <c r="AA200" i="2" s="1"/>
  <c r="Z200" i="2"/>
  <c r="Z204" i="2"/>
  <c r="AB204" i="2" s="1"/>
  <c r="Z70" i="2"/>
  <c r="V70" i="2"/>
  <c r="AA70" i="2" s="1"/>
  <c r="Z83" i="2"/>
  <c r="V83" i="2"/>
  <c r="AA83" i="2" s="1"/>
  <c r="Z154" i="2"/>
  <c r="V154" i="2"/>
  <c r="AA154" i="2" s="1"/>
  <c r="AB156" i="2"/>
  <c r="Z86" i="2"/>
  <c r="V86" i="2"/>
  <c r="AA86" i="2" s="1"/>
  <c r="V58" i="2"/>
  <c r="AA58" i="2" s="1"/>
  <c r="AB58" i="2" s="1"/>
  <c r="V96" i="2"/>
  <c r="AA96" i="2" s="1"/>
  <c r="AB96" i="2" s="1"/>
  <c r="Z104" i="2"/>
  <c r="V104" i="2"/>
  <c r="AA104" i="2" s="1"/>
  <c r="V120" i="2"/>
  <c r="AA120" i="2" s="1"/>
  <c r="AB120" i="2" s="1"/>
  <c r="V127" i="2"/>
  <c r="AA127" i="2" s="1"/>
  <c r="AB127" i="2" s="1"/>
  <c r="Z132" i="2"/>
  <c r="V132" i="2"/>
  <c r="AA132" i="2" s="1"/>
  <c r="AB143" i="2"/>
  <c r="Z150" i="2"/>
  <c r="V150" i="2"/>
  <c r="AA150" i="2" s="1"/>
  <c r="V194" i="2"/>
  <c r="AA194" i="2" s="1"/>
  <c r="Z194" i="2"/>
  <c r="V203" i="2"/>
  <c r="AA203" i="2" s="1"/>
  <c r="Z203" i="2"/>
  <c r="Z89" i="2"/>
  <c r="V89" i="2"/>
  <c r="AA89" i="2" s="1"/>
  <c r="V57" i="2"/>
  <c r="AA57" i="2" s="1"/>
  <c r="AB57" i="2" s="1"/>
  <c r="Z62" i="2"/>
  <c r="Z60" i="2" s="1"/>
  <c r="Z69" i="2"/>
  <c r="V69" i="2"/>
  <c r="AA69" i="2" s="1"/>
  <c r="Z82" i="2"/>
  <c r="V82" i="2"/>
  <c r="AA82" i="2" s="1"/>
  <c r="Z85" i="2"/>
  <c r="V85" i="2"/>
  <c r="AA85" i="2" s="1"/>
  <c r="Z88" i="2"/>
  <c r="V88" i="2"/>
  <c r="AA88" i="2" s="1"/>
  <c r="Z115" i="2"/>
  <c r="Z125" i="2"/>
  <c r="V142" i="2"/>
  <c r="AA142" i="2" s="1"/>
  <c r="Z142" i="2"/>
  <c r="AB147" i="2"/>
  <c r="V152" i="2"/>
  <c r="AA152" i="2" s="1"/>
  <c r="Z152" i="2"/>
  <c r="Z155" i="2"/>
  <c r="V155" i="2"/>
  <c r="AA155" i="2" s="1"/>
  <c r="AB185" i="2"/>
  <c r="V163" i="2"/>
  <c r="AA163" i="2" s="1"/>
  <c r="Z163" i="2"/>
  <c r="V175" i="2"/>
  <c r="AA175" i="2" s="1"/>
  <c r="Z175" i="2"/>
  <c r="V177" i="2"/>
  <c r="AA177" i="2" s="1"/>
  <c r="Z177" i="2"/>
  <c r="Z140" i="2"/>
  <c r="V151" i="2"/>
  <c r="AA151" i="2" s="1"/>
  <c r="Z151" i="2"/>
  <c r="V164" i="2"/>
  <c r="AA164" i="2" s="1"/>
  <c r="Z164" i="2"/>
  <c r="V174" i="2"/>
  <c r="AA174" i="2" s="1"/>
  <c r="Z174" i="2"/>
  <c r="V176" i="2"/>
  <c r="AA176" i="2" s="1"/>
  <c r="Z176" i="2"/>
  <c r="Y205" i="1"/>
  <c r="T205" i="1"/>
  <c r="Z205" i="1" s="1"/>
  <c r="Y204" i="1"/>
  <c r="T204" i="1"/>
  <c r="V204" i="1" s="1"/>
  <c r="AA204" i="1" s="1"/>
  <c r="Y203" i="1"/>
  <c r="T203" i="1"/>
  <c r="Z203" i="1" s="1"/>
  <c r="Y202" i="1"/>
  <c r="T202" i="1"/>
  <c r="Z202" i="1" s="1"/>
  <c r="Y201" i="1"/>
  <c r="T201" i="1"/>
  <c r="Z201" i="1" s="1"/>
  <c r="Y200" i="1"/>
  <c r="T200" i="1"/>
  <c r="V200" i="1" s="1"/>
  <c r="AA200" i="1" s="1"/>
  <c r="Y199" i="1"/>
  <c r="T199" i="1"/>
  <c r="Z199" i="1" s="1"/>
  <c r="Y198" i="1"/>
  <c r="T198" i="1"/>
  <c r="Z198" i="1" s="1"/>
  <c r="Y197" i="1"/>
  <c r="T197" i="1"/>
  <c r="Z197" i="1" s="1"/>
  <c r="Y196" i="1"/>
  <c r="T196" i="1"/>
  <c r="V196" i="1" s="1"/>
  <c r="AA196" i="1" s="1"/>
  <c r="Y195" i="1"/>
  <c r="T195" i="1"/>
  <c r="Z195" i="1" s="1"/>
  <c r="Y194" i="1"/>
  <c r="T194" i="1"/>
  <c r="Z194" i="1" s="1"/>
  <c r="Y187" i="1"/>
  <c r="U187" i="1"/>
  <c r="T187" i="1"/>
  <c r="V187" i="1" s="1"/>
  <c r="AA187" i="1" s="1"/>
  <c r="Y186" i="1"/>
  <c r="T186" i="1"/>
  <c r="Z186" i="1" s="1"/>
  <c r="Y185" i="1"/>
  <c r="T185" i="1"/>
  <c r="Z185" i="1" s="1"/>
  <c r="Y183" i="1"/>
  <c r="U183" i="1"/>
  <c r="T183" i="1"/>
  <c r="Z183" i="1" s="1"/>
  <c r="Y182" i="1"/>
  <c r="U182" i="1"/>
  <c r="T182" i="1"/>
  <c r="Z182" i="1" s="1"/>
  <c r="Y181" i="1"/>
  <c r="T181" i="1"/>
  <c r="Z181" i="1" s="1"/>
  <c r="Y180" i="1"/>
  <c r="T180" i="1"/>
  <c r="Z180" i="1" s="1"/>
  <c r="Y179" i="1"/>
  <c r="T179" i="1"/>
  <c r="Z179" i="1" s="1"/>
  <c r="Y177" i="1"/>
  <c r="T177" i="1"/>
  <c r="V177" i="1" s="1"/>
  <c r="AA177" i="1" s="1"/>
  <c r="Y176" i="1"/>
  <c r="T176" i="1"/>
  <c r="Z176" i="1" s="1"/>
  <c r="Y175" i="1"/>
  <c r="T175" i="1"/>
  <c r="V175" i="1" s="1"/>
  <c r="AA175" i="1" s="1"/>
  <c r="Y174" i="1"/>
  <c r="T174" i="1"/>
  <c r="Z174" i="1" s="1"/>
  <c r="Y170" i="1"/>
  <c r="T170" i="1"/>
  <c r="Z170" i="1" s="1"/>
  <c r="Y169" i="1"/>
  <c r="T169" i="1"/>
  <c r="Z169" i="1" s="1"/>
  <c r="Y167" i="1"/>
  <c r="T167" i="1"/>
  <c r="Z167" i="1" s="1"/>
  <c r="Y166" i="1"/>
  <c r="T166" i="1"/>
  <c r="Z166" i="1" s="1"/>
  <c r="Y164" i="1"/>
  <c r="T164" i="1"/>
  <c r="Z164" i="1" s="1"/>
  <c r="Y163" i="1"/>
  <c r="T163" i="1"/>
  <c r="V163" i="1" s="1"/>
  <c r="AA163" i="1" s="1"/>
  <c r="Y160" i="1"/>
  <c r="T160" i="1"/>
  <c r="Z160" i="1" s="1"/>
  <c r="Y159" i="1"/>
  <c r="T159" i="1"/>
  <c r="Z159" i="1" s="1"/>
  <c r="Y158" i="1"/>
  <c r="T158" i="1"/>
  <c r="Z158" i="1" s="1"/>
  <c r="Y157" i="1"/>
  <c r="T157" i="1"/>
  <c r="Z157" i="1" s="1"/>
  <c r="Y156" i="1"/>
  <c r="U156" i="1"/>
  <c r="T156" i="1"/>
  <c r="Z156" i="1" s="1"/>
  <c r="Y155" i="1"/>
  <c r="T155" i="1"/>
  <c r="Z155" i="1" s="1"/>
  <c r="Y154" i="1"/>
  <c r="T154" i="1"/>
  <c r="Z154" i="1" s="1"/>
  <c r="Y152" i="1"/>
  <c r="T152" i="1"/>
  <c r="V152" i="1" s="1"/>
  <c r="AA152" i="1" s="1"/>
  <c r="Y151" i="1"/>
  <c r="U151" i="1"/>
  <c r="T151" i="1"/>
  <c r="Z151" i="1" s="1"/>
  <c r="Y150" i="1"/>
  <c r="T150" i="1"/>
  <c r="Z150" i="1" s="1"/>
  <c r="Y149" i="1"/>
  <c r="T149" i="1"/>
  <c r="Z149" i="1" s="1"/>
  <c r="Y148" i="1"/>
  <c r="T148" i="1"/>
  <c r="Z148" i="1" s="1"/>
  <c r="Y147" i="1"/>
  <c r="T147" i="1"/>
  <c r="Z147" i="1" s="1"/>
  <c r="Y144" i="1"/>
  <c r="U144" i="1"/>
  <c r="T144" i="1"/>
  <c r="Z144" i="1" s="1"/>
  <c r="Y143" i="1"/>
  <c r="U143" i="1"/>
  <c r="T143" i="1"/>
  <c r="Z143" i="1" s="1"/>
  <c r="Y142" i="1"/>
  <c r="T142" i="1"/>
  <c r="Z142" i="1" s="1"/>
  <c r="Y141" i="1"/>
  <c r="T141" i="1"/>
  <c r="Z141" i="1" s="1"/>
  <c r="Y140" i="1"/>
  <c r="T140" i="1"/>
  <c r="Z140" i="1" s="1"/>
  <c r="Y138" i="1"/>
  <c r="T138" i="1"/>
  <c r="Z138" i="1" s="1"/>
  <c r="Y137" i="1"/>
  <c r="T137" i="1"/>
  <c r="Z137" i="1" s="1"/>
  <c r="Y136" i="1"/>
  <c r="T136" i="1"/>
  <c r="Z136" i="1" s="1"/>
  <c r="Y135" i="1"/>
  <c r="T135" i="1"/>
  <c r="Z135" i="1" s="1"/>
  <c r="Y134" i="1"/>
  <c r="T134" i="1"/>
  <c r="Z134" i="1" s="1"/>
  <c r="Y132" i="1"/>
  <c r="U132" i="1"/>
  <c r="T132" i="1"/>
  <c r="Z132" i="1" s="1"/>
  <c r="Y131" i="1"/>
  <c r="T131" i="1"/>
  <c r="V131" i="1" s="1"/>
  <c r="AA131" i="1" s="1"/>
  <c r="Y130" i="1"/>
  <c r="T130" i="1"/>
  <c r="Z130" i="1" s="1"/>
  <c r="Y128" i="1"/>
  <c r="T128" i="1"/>
  <c r="V128" i="1" s="1"/>
  <c r="AA128" i="1" s="1"/>
  <c r="Y127" i="1"/>
  <c r="T127" i="1"/>
  <c r="V127" i="1" s="1"/>
  <c r="AA127" i="1" s="1"/>
  <c r="Y126" i="1"/>
  <c r="T126" i="1"/>
  <c r="Z126" i="1" s="1"/>
  <c r="Y124" i="1"/>
  <c r="T124" i="1"/>
  <c r="Z124" i="1" s="1"/>
  <c r="Y123" i="1"/>
  <c r="T123" i="1"/>
  <c r="V123" i="1" s="1"/>
  <c r="AA123" i="1" s="1"/>
  <c r="Y122" i="1"/>
  <c r="T122" i="1"/>
  <c r="Z122" i="1" s="1"/>
  <c r="Y120" i="1"/>
  <c r="T120" i="1"/>
  <c r="Z120" i="1" s="1"/>
  <c r="Y119" i="1"/>
  <c r="T119" i="1"/>
  <c r="Z119" i="1" s="1"/>
  <c r="Y117" i="1"/>
  <c r="T117" i="1"/>
  <c r="Z117" i="1" s="1"/>
  <c r="Y116" i="1"/>
  <c r="T116" i="1"/>
  <c r="Z116" i="1" s="1"/>
  <c r="Y115" i="1"/>
  <c r="T115" i="1"/>
  <c r="V115" i="1" s="1"/>
  <c r="AA115" i="1" s="1"/>
  <c r="Y113" i="1"/>
  <c r="T113" i="1"/>
  <c r="Z113" i="1" s="1"/>
  <c r="Y112" i="1"/>
  <c r="T112" i="1"/>
  <c r="V112" i="1" s="1"/>
  <c r="AA112" i="1" s="1"/>
  <c r="Y111" i="1"/>
  <c r="T111" i="1"/>
  <c r="V111" i="1" s="1"/>
  <c r="AA111" i="1" s="1"/>
  <c r="Y109" i="1"/>
  <c r="T109" i="1"/>
  <c r="Z109" i="1" s="1"/>
  <c r="Y108" i="1"/>
  <c r="T108" i="1"/>
  <c r="Z108" i="1" s="1"/>
  <c r="Y106" i="1"/>
  <c r="T106" i="1"/>
  <c r="Z106" i="1" s="1"/>
  <c r="Y105" i="1"/>
  <c r="U105" i="1"/>
  <c r="T105" i="1"/>
  <c r="Z105" i="1" s="1"/>
  <c r="Y104" i="1"/>
  <c r="T104" i="1"/>
  <c r="Z104" i="1" s="1"/>
  <c r="Y102" i="1"/>
  <c r="T102" i="1"/>
  <c r="Z102" i="1" s="1"/>
  <c r="Y101" i="1"/>
  <c r="U101" i="1"/>
  <c r="T101" i="1"/>
  <c r="V101" i="1" s="1"/>
  <c r="AA101" i="1" s="1"/>
  <c r="Y100" i="1"/>
  <c r="T100" i="1"/>
  <c r="Z100" i="1" s="1"/>
  <c r="Y97" i="1"/>
  <c r="U97" i="1"/>
  <c r="T97" i="1"/>
  <c r="Z97" i="1" s="1"/>
  <c r="Y96" i="1"/>
  <c r="T96" i="1"/>
  <c r="Z96" i="1" s="1"/>
  <c r="Y95" i="1"/>
  <c r="T95" i="1"/>
  <c r="Z95" i="1" s="1"/>
  <c r="Y93" i="1"/>
  <c r="T93" i="1"/>
  <c r="V93" i="1" s="1"/>
  <c r="AA93" i="1" s="1"/>
  <c r="Y92" i="1"/>
  <c r="T92" i="1"/>
  <c r="V92" i="1" s="1"/>
  <c r="AA92" i="1" s="1"/>
  <c r="Y90" i="1"/>
  <c r="T90" i="1"/>
  <c r="V90" i="1" s="1"/>
  <c r="AA90" i="1" s="1"/>
  <c r="Y89" i="1"/>
  <c r="T89" i="1"/>
  <c r="Z89" i="1" s="1"/>
  <c r="Y88" i="1"/>
  <c r="T88" i="1"/>
  <c r="V88" i="1" s="1"/>
  <c r="AA88" i="1" s="1"/>
  <c r="Y87" i="1"/>
  <c r="T87" i="1"/>
  <c r="Z87" i="1" s="1"/>
  <c r="Y86" i="1"/>
  <c r="T86" i="1"/>
  <c r="V86" i="1" s="1"/>
  <c r="AA86" i="1" s="1"/>
  <c r="Y85" i="1"/>
  <c r="T85" i="1"/>
  <c r="Z85" i="1" s="1"/>
  <c r="Y84" i="1"/>
  <c r="T84" i="1"/>
  <c r="V84" i="1" s="1"/>
  <c r="AA84" i="1" s="1"/>
  <c r="Y83" i="1"/>
  <c r="T83" i="1"/>
  <c r="V83" i="1" s="1"/>
  <c r="AA83" i="1" s="1"/>
  <c r="Y82" i="1"/>
  <c r="T82" i="1"/>
  <c r="V82" i="1" s="1"/>
  <c r="AA82" i="1" s="1"/>
  <c r="Y81" i="1"/>
  <c r="T81" i="1"/>
  <c r="V81" i="1" s="1"/>
  <c r="AA81" i="1" s="1"/>
  <c r="Y79" i="1"/>
  <c r="T79" i="1"/>
  <c r="Z79" i="1" s="1"/>
  <c r="Y78" i="1"/>
  <c r="T78" i="1"/>
  <c r="Z78" i="1" s="1"/>
  <c r="Y77" i="1"/>
  <c r="T77" i="1"/>
  <c r="Z77" i="1" s="1"/>
  <c r="Y76" i="1"/>
  <c r="T76" i="1"/>
  <c r="Z76" i="1" s="1"/>
  <c r="Y74" i="1"/>
  <c r="T74" i="1"/>
  <c r="V74" i="1" s="1"/>
  <c r="AA74" i="1" s="1"/>
  <c r="Y73" i="1"/>
  <c r="T73" i="1"/>
  <c r="V73" i="1" s="1"/>
  <c r="AA73" i="1" s="1"/>
  <c r="Y71" i="1"/>
  <c r="T71" i="1"/>
  <c r="V71" i="1" s="1"/>
  <c r="AA71" i="1" s="1"/>
  <c r="Y70" i="1"/>
  <c r="T70" i="1"/>
  <c r="Z70" i="1" s="1"/>
  <c r="Y69" i="1"/>
  <c r="T69" i="1"/>
  <c r="V69" i="1" s="1"/>
  <c r="AA69" i="1" s="1"/>
  <c r="Y67" i="1"/>
  <c r="T67" i="1"/>
  <c r="Z67" i="1" s="1"/>
  <c r="Y66" i="1"/>
  <c r="T66" i="1"/>
  <c r="V66" i="1" s="1"/>
  <c r="AA66" i="1" s="1"/>
  <c r="Y64" i="1"/>
  <c r="U64" i="1"/>
  <c r="T64" i="1"/>
  <c r="Z64" i="1" s="1"/>
  <c r="Y63" i="1"/>
  <c r="U63" i="1"/>
  <c r="T63" i="1"/>
  <c r="Z63" i="1" s="1"/>
  <c r="Y62" i="1"/>
  <c r="U62" i="1"/>
  <c r="T62" i="1"/>
  <c r="Z62" i="1" s="1"/>
  <c r="Y61" i="1"/>
  <c r="T61" i="1"/>
  <c r="Z61" i="1" s="1"/>
  <c r="Y58" i="1"/>
  <c r="T58" i="1"/>
  <c r="V58" i="1" s="1"/>
  <c r="AA58" i="1" s="1"/>
  <c r="Y57" i="1"/>
  <c r="T57" i="1"/>
  <c r="Z57" i="1" s="1"/>
  <c r="Y56" i="1"/>
  <c r="T56" i="1"/>
  <c r="V56" i="1" s="1"/>
  <c r="AA56" i="1" s="1"/>
  <c r="Y55" i="1"/>
  <c r="U55" i="1"/>
  <c r="T55" i="1"/>
  <c r="V55" i="1" s="1"/>
  <c r="AA55" i="1" s="1"/>
  <c r="Y54" i="1"/>
  <c r="T54" i="1"/>
  <c r="Z54" i="1" s="1"/>
  <c r="Y53" i="1"/>
  <c r="T53" i="1"/>
  <c r="Z53" i="1" s="1"/>
  <c r="Y51" i="1"/>
  <c r="T51" i="1"/>
  <c r="Z51" i="1" s="1"/>
  <c r="Y50" i="1"/>
  <c r="T50" i="1"/>
  <c r="Z50" i="1" s="1"/>
  <c r="Y49" i="1"/>
  <c r="T49" i="1"/>
  <c r="Z49" i="1" s="1"/>
  <c r="Y47" i="1"/>
  <c r="T47" i="1"/>
  <c r="V47" i="1" s="1"/>
  <c r="AA47" i="1" s="1"/>
  <c r="Y46" i="1"/>
  <c r="T46" i="1"/>
  <c r="Z46" i="1" s="1"/>
  <c r="Y45" i="1"/>
  <c r="T45" i="1"/>
  <c r="V45" i="1" s="1"/>
  <c r="AA45" i="1" s="1"/>
  <c r="Y43" i="1"/>
  <c r="T43" i="1"/>
  <c r="V43" i="1" s="1"/>
  <c r="AA43" i="1" s="1"/>
  <c r="Y42" i="1"/>
  <c r="T42" i="1"/>
  <c r="Z42" i="1" s="1"/>
  <c r="Y40" i="1"/>
  <c r="T40" i="1"/>
  <c r="Z40" i="1" s="1"/>
  <c r="Y39" i="1"/>
  <c r="T39" i="1"/>
  <c r="Z39" i="1" s="1"/>
  <c r="Y38" i="1"/>
  <c r="T38" i="1"/>
  <c r="Z38" i="1" s="1"/>
  <c r="Y36" i="1"/>
  <c r="T36" i="1"/>
  <c r="V36" i="1" s="1"/>
  <c r="AA36" i="1" s="1"/>
  <c r="Y35" i="1"/>
  <c r="T35" i="1"/>
  <c r="Z35" i="1" s="1"/>
  <c r="Y34" i="1"/>
  <c r="T34" i="1"/>
  <c r="V34" i="1" s="1"/>
  <c r="AA34" i="1" s="1"/>
  <c r="Y32" i="1"/>
  <c r="T32" i="1"/>
  <c r="Z32" i="1" s="1"/>
  <c r="Y31" i="1"/>
  <c r="U31" i="1"/>
  <c r="T31" i="1"/>
  <c r="Z31" i="1" s="1"/>
  <c r="Y30" i="1"/>
  <c r="T30" i="1"/>
  <c r="Z30" i="1" s="1"/>
  <c r="Y28" i="1"/>
  <c r="T28" i="1"/>
  <c r="V28" i="1" s="1"/>
  <c r="AA28" i="1" s="1"/>
  <c r="Y27" i="1"/>
  <c r="T27" i="1"/>
  <c r="V27" i="1" s="1"/>
  <c r="AA27" i="1" s="1"/>
  <c r="Y26" i="1"/>
  <c r="T26" i="1"/>
  <c r="V26" i="1" s="1"/>
  <c r="AA26" i="1" s="1"/>
  <c r="Y24" i="1"/>
  <c r="T24" i="1"/>
  <c r="Z24" i="1" s="1"/>
  <c r="Y23" i="1"/>
  <c r="T23" i="1"/>
  <c r="Z23" i="1" s="1"/>
  <c r="Y21" i="1"/>
  <c r="T21" i="1"/>
  <c r="Z21" i="1" s="1"/>
  <c r="Y20" i="1"/>
  <c r="T20" i="1"/>
  <c r="Z20" i="1" s="1"/>
  <c r="Y19" i="1"/>
  <c r="T19" i="1"/>
  <c r="Z19" i="1" s="1"/>
  <c r="Y17" i="1"/>
  <c r="T17" i="1"/>
  <c r="V17" i="1" s="1"/>
  <c r="AA17" i="1" s="1"/>
  <c r="Y16" i="1"/>
  <c r="T16" i="1"/>
  <c r="Z16" i="1" s="1"/>
  <c r="Z37" i="2" l="1"/>
  <c r="V126" i="1"/>
  <c r="AA126" i="1" s="1"/>
  <c r="AB126" i="1" s="1"/>
  <c r="V140" i="1"/>
  <c r="AA140" i="1" s="1"/>
  <c r="V119" i="1"/>
  <c r="AA119" i="1" s="1"/>
  <c r="AB119" i="1" s="1"/>
  <c r="Z118" i="2"/>
  <c r="AA29" i="2"/>
  <c r="AB79" i="2"/>
  <c r="Z94" i="2"/>
  <c r="AB18" i="2"/>
  <c r="Y18" i="2" s="1"/>
  <c r="Z114" i="2"/>
  <c r="Z107" i="2"/>
  <c r="Z168" i="2"/>
  <c r="AB184" i="2"/>
  <c r="Y184" i="2" s="1"/>
  <c r="AA118" i="2"/>
  <c r="AB100" i="2"/>
  <c r="AB99" i="2" s="1"/>
  <c r="AA37" i="2"/>
  <c r="AB85" i="2"/>
  <c r="Z103" i="2"/>
  <c r="AB197" i="2"/>
  <c r="AB90" i="2"/>
  <c r="AA44" i="2"/>
  <c r="AB32" i="2"/>
  <c r="AB29" i="2" s="1"/>
  <c r="Y29" i="2" s="1"/>
  <c r="AB110" i="2"/>
  <c r="Y110" i="2" s="1"/>
  <c r="AA110" i="2"/>
  <c r="Z22" i="2"/>
  <c r="AA18" i="2"/>
  <c r="Z99" i="2"/>
  <c r="AA165" i="2"/>
  <c r="Z65" i="2"/>
  <c r="AB136" i="2"/>
  <c r="AB133" i="2" s="1"/>
  <c r="Y133" i="2" s="1"/>
  <c r="AB105" i="2"/>
  <c r="AB106" i="2"/>
  <c r="AA184" i="2"/>
  <c r="AA129" i="2"/>
  <c r="Z146" i="2"/>
  <c r="Z133" i="2"/>
  <c r="Z33" i="2"/>
  <c r="AB34" i="2"/>
  <c r="AB33" i="2" s="1"/>
  <c r="Y33" i="2" s="1"/>
  <c r="AB132" i="2"/>
  <c r="AB84" i="2"/>
  <c r="AB37" i="2"/>
  <c r="Y37" i="2" s="1"/>
  <c r="AA121" i="2"/>
  <c r="AB122" i="2"/>
  <c r="AB121" i="2" s="1"/>
  <c r="Y121" i="2" s="1"/>
  <c r="AB94" i="2"/>
  <c r="Y94" i="2" s="1"/>
  <c r="AB152" i="2"/>
  <c r="Z129" i="2"/>
  <c r="Z15" i="2"/>
  <c r="Z162" i="2"/>
  <c r="Z161" i="2" s="1"/>
  <c r="AB88" i="2"/>
  <c r="AB150" i="2"/>
  <c r="AB86" i="2"/>
  <c r="AB183" i="2"/>
  <c r="AB178" i="2" s="1"/>
  <c r="Y178" i="2" s="1"/>
  <c r="AB107" i="2"/>
  <c r="Y107" i="2" s="1"/>
  <c r="AB157" i="2"/>
  <c r="AB73" i="2"/>
  <c r="AB72" i="2" s="1"/>
  <c r="Y72" i="2" s="1"/>
  <c r="AA72" i="2"/>
  <c r="AA80" i="2"/>
  <c r="AB81" i="2"/>
  <c r="AB76" i="2"/>
  <c r="AB75" i="2" s="1"/>
  <c r="Y75" i="2" s="1"/>
  <c r="AA75" i="2"/>
  <c r="AB23" i="2"/>
  <c r="AB22" i="2" s="1"/>
  <c r="Y22" i="2" s="1"/>
  <c r="AB176" i="2"/>
  <c r="AB151" i="2"/>
  <c r="AB146" i="2" s="1"/>
  <c r="AB175" i="2"/>
  <c r="Z193" i="2"/>
  <c r="AB154" i="2"/>
  <c r="AA153" i="2"/>
  <c r="AB70" i="2"/>
  <c r="AB62" i="2"/>
  <c r="AB60" i="2" s="1"/>
  <c r="AA60" i="2"/>
  <c r="AB118" i="2"/>
  <c r="Y118" i="2" s="1"/>
  <c r="Z80" i="2"/>
  <c r="Z41" i="2"/>
  <c r="AB49" i="2"/>
  <c r="AA48" i="2"/>
  <c r="AB51" i="2"/>
  <c r="AB16" i="2"/>
  <c r="AB15" i="2" s="1"/>
  <c r="AB142" i="2"/>
  <c r="AA139" i="2"/>
  <c r="AA103" i="2"/>
  <c r="AB104" i="2"/>
  <c r="AB103" i="2" s="1"/>
  <c r="Y103" i="2" s="1"/>
  <c r="Z173" i="2"/>
  <c r="Z172" i="2" s="1"/>
  <c r="Z171" i="2" s="1"/>
  <c r="Z139" i="2"/>
  <c r="AB140" i="2"/>
  <c r="AB139" i="2" s="1"/>
  <c r="Y139" i="2" s="1"/>
  <c r="AB82" i="2"/>
  <c r="AB89" i="2"/>
  <c r="AB194" i="2"/>
  <c r="AA193" i="2"/>
  <c r="Z153" i="2"/>
  <c r="Z145" i="2" s="1"/>
  <c r="AA178" i="2"/>
  <c r="AB87" i="2"/>
  <c r="AB71" i="2"/>
  <c r="Z48" i="2"/>
  <c r="AB66" i="2"/>
  <c r="AB65" i="2" s="1"/>
  <c r="Y65" i="2" s="1"/>
  <c r="AA65" i="2"/>
  <c r="AB44" i="2"/>
  <c r="Y44" i="2" s="1"/>
  <c r="AB42" i="2"/>
  <c r="AB41" i="2" s="1"/>
  <c r="Y41" i="2" s="1"/>
  <c r="AA173" i="2"/>
  <c r="AB174" i="2"/>
  <c r="AA162" i="2"/>
  <c r="AB163" i="2"/>
  <c r="AA146" i="2"/>
  <c r="AA68" i="2"/>
  <c r="AB69" i="2"/>
  <c r="AB168" i="2"/>
  <c r="Y168" i="2" s="1"/>
  <c r="Z25" i="2"/>
  <c r="AB26" i="2"/>
  <c r="AB25" i="2" s="1"/>
  <c r="Y25" i="2" s="1"/>
  <c r="AA125" i="2"/>
  <c r="AA52" i="2"/>
  <c r="AA133" i="2"/>
  <c r="AB164" i="2"/>
  <c r="AB177" i="2"/>
  <c r="AB155" i="2"/>
  <c r="Z68" i="2"/>
  <c r="AB203" i="2"/>
  <c r="AB83" i="2"/>
  <c r="AB200" i="2"/>
  <c r="AB92" i="2"/>
  <c r="AB91" i="2" s="1"/>
  <c r="Y91" i="2" s="1"/>
  <c r="AA91" i="2"/>
  <c r="AB159" i="2"/>
  <c r="AB131" i="2"/>
  <c r="Z52" i="2"/>
  <c r="AB115" i="2"/>
  <c r="AB114" i="2" s="1"/>
  <c r="Y114" i="2" s="1"/>
  <c r="Z75" i="2"/>
  <c r="AA94" i="2"/>
  <c r="AB125" i="2"/>
  <c r="Y125" i="2" s="1"/>
  <c r="AB50" i="2"/>
  <c r="AB53" i="2"/>
  <c r="AB52" i="2" s="1"/>
  <c r="Y52" i="2" s="1"/>
  <c r="Z128" i="1"/>
  <c r="AB128" i="1" s="1"/>
  <c r="Z43" i="1"/>
  <c r="Z41" i="1" s="1"/>
  <c r="V203" i="1"/>
  <c r="AA203" i="1" s="1"/>
  <c r="AB203" i="1" s="1"/>
  <c r="V122" i="1"/>
  <c r="AA122" i="1" s="1"/>
  <c r="Z115" i="1"/>
  <c r="Z114" i="1" s="1"/>
  <c r="V195" i="1"/>
  <c r="AA195" i="1" s="1"/>
  <c r="AB195" i="1" s="1"/>
  <c r="V53" i="1"/>
  <c r="AA53" i="1" s="1"/>
  <c r="Z84" i="1"/>
  <c r="AB84" i="1" s="1"/>
  <c r="V109" i="1"/>
  <c r="AA109" i="1" s="1"/>
  <c r="V142" i="1"/>
  <c r="AA142" i="1" s="1"/>
  <c r="V21" i="1"/>
  <c r="AA21" i="1" s="1"/>
  <c r="AB21" i="1" s="1"/>
  <c r="V150" i="1"/>
  <c r="AA150" i="1" s="1"/>
  <c r="AB150" i="1" s="1"/>
  <c r="V156" i="1"/>
  <c r="AA156" i="1" s="1"/>
  <c r="AB156" i="1" s="1"/>
  <c r="V96" i="1"/>
  <c r="AA96" i="1" s="1"/>
  <c r="AB96" i="1" s="1"/>
  <c r="V134" i="1"/>
  <c r="AA134" i="1" s="1"/>
  <c r="AB134" i="1" s="1"/>
  <c r="V16" i="1"/>
  <c r="AA16" i="1" s="1"/>
  <c r="V23" i="1"/>
  <c r="AA23" i="1" s="1"/>
  <c r="AB23" i="1" s="1"/>
  <c r="Z69" i="1"/>
  <c r="AB69" i="1" s="1"/>
  <c r="V113" i="1"/>
  <c r="AA113" i="1" s="1"/>
  <c r="AA110" i="1" s="1"/>
  <c r="V108" i="1"/>
  <c r="AA108" i="1" s="1"/>
  <c r="AB108" i="1" s="1"/>
  <c r="V169" i="1"/>
  <c r="AA169" i="1" s="1"/>
  <c r="AB169" i="1" s="1"/>
  <c r="V77" i="1"/>
  <c r="AA77" i="1" s="1"/>
  <c r="AB77" i="1" s="1"/>
  <c r="V141" i="1"/>
  <c r="AA141" i="1" s="1"/>
  <c r="AB141" i="1" s="1"/>
  <c r="Z56" i="1"/>
  <c r="AB56" i="1" s="1"/>
  <c r="Z111" i="1"/>
  <c r="AB111" i="1" s="1"/>
  <c r="Z127" i="1"/>
  <c r="AB127" i="1" s="1"/>
  <c r="V147" i="1"/>
  <c r="AA147" i="1" s="1"/>
  <c r="AB147" i="1" s="1"/>
  <c r="V166" i="1"/>
  <c r="AA166" i="1" s="1"/>
  <c r="V138" i="1"/>
  <c r="AA138" i="1" s="1"/>
  <c r="AB138" i="1" s="1"/>
  <c r="AB142" i="1"/>
  <c r="Z196" i="1"/>
  <c r="AB196" i="1" s="1"/>
  <c r="V42" i="1"/>
  <c r="AA42" i="1" s="1"/>
  <c r="AA41" i="1" s="1"/>
  <c r="V61" i="1"/>
  <c r="AA61" i="1" s="1"/>
  <c r="AB61" i="1" s="1"/>
  <c r="V158" i="1"/>
  <c r="AA158" i="1" s="1"/>
  <c r="AB158" i="1" s="1"/>
  <c r="V199" i="1"/>
  <c r="AA199" i="1" s="1"/>
  <c r="AB199" i="1" s="1"/>
  <c r="Z27" i="1"/>
  <c r="AB27" i="1" s="1"/>
  <c r="V32" i="1"/>
  <c r="AA32" i="1" s="1"/>
  <c r="AB32" i="1" s="1"/>
  <c r="V39" i="1"/>
  <c r="AA39" i="1" s="1"/>
  <c r="AB39" i="1" s="1"/>
  <c r="Z66" i="1"/>
  <c r="AB66" i="1" s="1"/>
  <c r="Z73" i="1"/>
  <c r="AB73" i="1" s="1"/>
  <c r="Z81" i="1"/>
  <c r="AB81" i="1" s="1"/>
  <c r="V85" i="1"/>
  <c r="AA85" i="1" s="1"/>
  <c r="AB85" i="1" s="1"/>
  <c r="Z93" i="1"/>
  <c r="AB93" i="1" s="1"/>
  <c r="V106" i="1"/>
  <c r="AA106" i="1" s="1"/>
  <c r="AB106" i="1" s="1"/>
  <c r="Z139" i="1"/>
  <c r="V149" i="1"/>
  <c r="AA149" i="1" s="1"/>
  <c r="AB149" i="1" s="1"/>
  <c r="V30" i="1"/>
  <c r="AA30" i="1" s="1"/>
  <c r="AB30" i="1" s="1"/>
  <c r="V78" i="1"/>
  <c r="AA78" i="1" s="1"/>
  <c r="AB78" i="1" s="1"/>
  <c r="Z83" i="1"/>
  <c r="AB83" i="1" s="1"/>
  <c r="V143" i="1"/>
  <c r="AA143" i="1" s="1"/>
  <c r="AB143" i="1" s="1"/>
  <c r="Z204" i="1"/>
  <c r="AB204" i="1" s="1"/>
  <c r="V100" i="1"/>
  <c r="AA100" i="1" s="1"/>
  <c r="AB100" i="1" s="1"/>
  <c r="Z55" i="1"/>
  <c r="AB55" i="1" s="1"/>
  <c r="V79" i="1"/>
  <c r="AA79" i="1" s="1"/>
  <c r="AB79" i="1" s="1"/>
  <c r="Z88" i="1"/>
  <c r="AB88" i="1" s="1"/>
  <c r="Z112" i="1"/>
  <c r="AB112" i="1" s="1"/>
  <c r="Z131" i="1"/>
  <c r="AB131" i="1" s="1"/>
  <c r="V157" i="1"/>
  <c r="AA157" i="1" s="1"/>
  <c r="AB157" i="1" s="1"/>
  <c r="Z17" i="1"/>
  <c r="AB17" i="1" s="1"/>
  <c r="Z28" i="1"/>
  <c r="AB28" i="1" s="1"/>
  <c r="V31" i="1"/>
  <c r="AA31" i="1" s="1"/>
  <c r="AB31" i="1" s="1"/>
  <c r="Z37" i="1"/>
  <c r="Z74" i="1"/>
  <c r="AB74" i="1" s="1"/>
  <c r="Z82" i="1"/>
  <c r="AB82" i="1" s="1"/>
  <c r="Z92" i="1"/>
  <c r="Z200" i="1"/>
  <c r="AB200" i="1" s="1"/>
  <c r="Z18" i="1"/>
  <c r="Z29" i="1"/>
  <c r="V54" i="1"/>
  <c r="AA54" i="1" s="1"/>
  <c r="AB54" i="1" s="1"/>
  <c r="Z71" i="1"/>
  <c r="V87" i="1"/>
  <c r="AA87" i="1" s="1"/>
  <c r="AB87" i="1" s="1"/>
  <c r="Z101" i="1"/>
  <c r="Z99" i="1" s="1"/>
  <c r="V116" i="1"/>
  <c r="AA116" i="1" s="1"/>
  <c r="AB116" i="1" s="1"/>
  <c r="V117" i="1"/>
  <c r="AA117" i="1" s="1"/>
  <c r="AB117" i="1" s="1"/>
  <c r="V124" i="1"/>
  <c r="AA124" i="1" s="1"/>
  <c r="AB124" i="1" s="1"/>
  <c r="V130" i="1"/>
  <c r="AA130" i="1" s="1"/>
  <c r="AB130" i="1" s="1"/>
  <c r="V160" i="1"/>
  <c r="AA160" i="1" s="1"/>
  <c r="AB160" i="1" s="1"/>
  <c r="V170" i="1"/>
  <c r="AA170" i="1" s="1"/>
  <c r="AB170" i="1" s="1"/>
  <c r="V183" i="1"/>
  <c r="AA183" i="1" s="1"/>
  <c r="AB183" i="1" s="1"/>
  <c r="V186" i="1"/>
  <c r="AA186" i="1" s="1"/>
  <c r="AB186" i="1" s="1"/>
  <c r="V194" i="1"/>
  <c r="AA194" i="1" s="1"/>
  <c r="AB194" i="1" s="1"/>
  <c r="V198" i="1"/>
  <c r="AA198" i="1" s="1"/>
  <c r="AB198" i="1" s="1"/>
  <c r="V202" i="1"/>
  <c r="AA202" i="1" s="1"/>
  <c r="AB202" i="1" s="1"/>
  <c r="V19" i="1"/>
  <c r="AA19" i="1" s="1"/>
  <c r="V20" i="1"/>
  <c r="AA20" i="1" s="1"/>
  <c r="AB20" i="1" s="1"/>
  <c r="Z58" i="1"/>
  <c r="V62" i="1"/>
  <c r="AA62" i="1" s="1"/>
  <c r="AB62" i="1" s="1"/>
  <c r="Z90" i="1"/>
  <c r="AB90" i="1" s="1"/>
  <c r="Z26" i="1"/>
  <c r="V57" i="1"/>
  <c r="AA57" i="1" s="1"/>
  <c r="AB57" i="1" s="1"/>
  <c r="V67" i="1"/>
  <c r="AA67" i="1" s="1"/>
  <c r="AB67" i="1" s="1"/>
  <c r="V70" i="1"/>
  <c r="AA70" i="1" s="1"/>
  <c r="AB70" i="1" s="1"/>
  <c r="V76" i="1"/>
  <c r="AA76" i="1" s="1"/>
  <c r="AB76" i="1" s="1"/>
  <c r="V89" i="1"/>
  <c r="AA89" i="1" s="1"/>
  <c r="AB89" i="1" s="1"/>
  <c r="V95" i="1"/>
  <c r="AA95" i="1" s="1"/>
  <c r="AB95" i="1" s="1"/>
  <c r="Z107" i="1"/>
  <c r="V120" i="1"/>
  <c r="AA120" i="1" s="1"/>
  <c r="AB120" i="1" s="1"/>
  <c r="V144" i="1"/>
  <c r="AA144" i="1" s="1"/>
  <c r="AB144" i="1" s="1"/>
  <c r="V148" i="1"/>
  <c r="AA148" i="1" s="1"/>
  <c r="AB148" i="1" s="1"/>
  <c r="V155" i="1"/>
  <c r="AA155" i="1" s="1"/>
  <c r="AB155" i="1" s="1"/>
  <c r="Z165" i="1"/>
  <c r="Z168" i="1"/>
  <c r="V197" i="1"/>
  <c r="AA197" i="1" s="1"/>
  <c r="AB197" i="1" s="1"/>
  <c r="V201" i="1"/>
  <c r="AA201" i="1" s="1"/>
  <c r="AB201" i="1" s="1"/>
  <c r="V205" i="1"/>
  <c r="AA205" i="1" s="1"/>
  <c r="AB205" i="1" s="1"/>
  <c r="Z22" i="1"/>
  <c r="V24" i="1"/>
  <c r="AA24" i="1" s="1"/>
  <c r="AB24" i="1" s="1"/>
  <c r="V50" i="1"/>
  <c r="AA50" i="1" s="1"/>
  <c r="AB50" i="1" s="1"/>
  <c r="Z118" i="1"/>
  <c r="V136" i="1"/>
  <c r="AA136" i="1" s="1"/>
  <c r="AB136" i="1" s="1"/>
  <c r="V159" i="1"/>
  <c r="AA159" i="1" s="1"/>
  <c r="AB159" i="1" s="1"/>
  <c r="V180" i="1"/>
  <c r="AA180" i="1" s="1"/>
  <c r="AB180" i="1" s="1"/>
  <c r="V182" i="1"/>
  <c r="AA182" i="1" s="1"/>
  <c r="AB182" i="1" s="1"/>
  <c r="AB109" i="1"/>
  <c r="Z86" i="1"/>
  <c r="Z123" i="1"/>
  <c r="Z121" i="1" s="1"/>
  <c r="AB122" i="1"/>
  <c r="Z48" i="1"/>
  <c r="Z75" i="1"/>
  <c r="Z94" i="1"/>
  <c r="Z153" i="1"/>
  <c r="AA25" i="1"/>
  <c r="AA72" i="1"/>
  <c r="AA91" i="1"/>
  <c r="Z178" i="1"/>
  <c r="Z60" i="1"/>
  <c r="AB166" i="1"/>
  <c r="Z133" i="1"/>
  <c r="AA15" i="1"/>
  <c r="AB16" i="1"/>
  <c r="Z103" i="1"/>
  <c r="AA125" i="1"/>
  <c r="V64" i="1"/>
  <c r="AA64" i="1" s="1"/>
  <c r="AB64" i="1" s="1"/>
  <c r="V105" i="1"/>
  <c r="AA105" i="1" s="1"/>
  <c r="AB105" i="1" s="1"/>
  <c r="Z187" i="1"/>
  <c r="AB187" i="1" s="1"/>
  <c r="Z34" i="1"/>
  <c r="Z36" i="1"/>
  <c r="AB36" i="1" s="1"/>
  <c r="Z45" i="1"/>
  <c r="AB45" i="1" s="1"/>
  <c r="Z47" i="1"/>
  <c r="AB47" i="1" s="1"/>
  <c r="Z152" i="1"/>
  <c r="AB152" i="1" s="1"/>
  <c r="Z163" i="1"/>
  <c r="Z162" i="1" s="1"/>
  <c r="Z175" i="1"/>
  <c r="AB175" i="1" s="1"/>
  <c r="Z177" i="1"/>
  <c r="AB177" i="1" s="1"/>
  <c r="V35" i="1"/>
  <c r="AA35" i="1" s="1"/>
  <c r="AB35" i="1" s="1"/>
  <c r="V46" i="1"/>
  <c r="AA46" i="1" s="1"/>
  <c r="AB46" i="1" s="1"/>
  <c r="V63" i="1"/>
  <c r="AA63" i="1" s="1"/>
  <c r="AB63" i="1" s="1"/>
  <c r="V97" i="1"/>
  <c r="AA97" i="1" s="1"/>
  <c r="AB97" i="1" s="1"/>
  <c r="V104" i="1"/>
  <c r="AA104" i="1" s="1"/>
  <c r="V132" i="1"/>
  <c r="AA132" i="1" s="1"/>
  <c r="AB132" i="1" s="1"/>
  <c r="AB140" i="1"/>
  <c r="V151" i="1"/>
  <c r="AA151" i="1" s="1"/>
  <c r="AB151" i="1" s="1"/>
  <c r="V164" i="1"/>
  <c r="AA164" i="1" s="1"/>
  <c r="AB164" i="1" s="1"/>
  <c r="V174" i="1"/>
  <c r="AA174" i="1" s="1"/>
  <c r="V176" i="1"/>
  <c r="AA176" i="1" s="1"/>
  <c r="AB176" i="1" s="1"/>
  <c r="V102" i="1"/>
  <c r="AA102" i="1" s="1"/>
  <c r="AB102" i="1" s="1"/>
  <c r="V38" i="1"/>
  <c r="AA38" i="1" s="1"/>
  <c r="V40" i="1"/>
  <c r="AA40" i="1" s="1"/>
  <c r="AB40" i="1" s="1"/>
  <c r="V49" i="1"/>
  <c r="AA49" i="1" s="1"/>
  <c r="V51" i="1"/>
  <c r="AA51" i="1" s="1"/>
  <c r="AB51" i="1" s="1"/>
  <c r="V135" i="1"/>
  <c r="AA135" i="1" s="1"/>
  <c r="AB135" i="1" s="1"/>
  <c r="V137" i="1"/>
  <c r="AA137" i="1" s="1"/>
  <c r="AB137" i="1" s="1"/>
  <c r="V154" i="1"/>
  <c r="AA154" i="1" s="1"/>
  <c r="V167" i="1"/>
  <c r="AA167" i="1" s="1"/>
  <c r="AB167" i="1" s="1"/>
  <c r="V179" i="1"/>
  <c r="AA179" i="1" s="1"/>
  <c r="V181" i="1"/>
  <c r="AA181" i="1" s="1"/>
  <c r="AB181" i="1" s="1"/>
  <c r="V185" i="1"/>
  <c r="AA185" i="1" s="1"/>
  <c r="AB43" i="1" l="1"/>
  <c r="AA107" i="1"/>
  <c r="AB129" i="2"/>
  <c r="Y129" i="2" s="1"/>
  <c r="AA161" i="2"/>
  <c r="Z98" i="2"/>
  <c r="Z59" i="2"/>
  <c r="AB48" i="2"/>
  <c r="Y48" i="2" s="1"/>
  <c r="AA98" i="2"/>
  <c r="AA14" i="2"/>
  <c r="Z14" i="2"/>
  <c r="Y60" i="2"/>
  <c r="Y146" i="2"/>
  <c r="AB162" i="2"/>
  <c r="AB80" i="2"/>
  <c r="Y80" i="2" s="1"/>
  <c r="AB68" i="2"/>
  <c r="Y68" i="2" s="1"/>
  <c r="AB173" i="2"/>
  <c r="Y99" i="2"/>
  <c r="Y15" i="2"/>
  <c r="AB153" i="2"/>
  <c r="Y153" i="2" s="1"/>
  <c r="AA172" i="2"/>
  <c r="AA171" i="2" s="1"/>
  <c r="AB193" i="2"/>
  <c r="AA145" i="2"/>
  <c r="AA59" i="2"/>
  <c r="AA52" i="1"/>
  <c r="AB115" i="1"/>
  <c r="AB114" i="1" s="1"/>
  <c r="Y114" i="1" s="1"/>
  <c r="AA65" i="1"/>
  <c r="AB53" i="1"/>
  <c r="AB65" i="1"/>
  <c r="Y65" i="1" s="1"/>
  <c r="Z80" i="1"/>
  <c r="AB94" i="1"/>
  <c r="Y94" i="1" s="1"/>
  <c r="Z68" i="1"/>
  <c r="Z65" i="1"/>
  <c r="AB168" i="1"/>
  <c r="Y168" i="1" s="1"/>
  <c r="AB113" i="1"/>
  <c r="AB110" i="1" s="1"/>
  <c r="Y110" i="1" s="1"/>
  <c r="AB107" i="1"/>
  <c r="Y107" i="1" s="1"/>
  <c r="Z25" i="1"/>
  <c r="AB125" i="1"/>
  <c r="Y125" i="1" s="1"/>
  <c r="AA114" i="1"/>
  <c r="AB42" i="1"/>
  <c r="AB71" i="1"/>
  <c r="AB68" i="1" s="1"/>
  <c r="Y68" i="1" s="1"/>
  <c r="Z15" i="1"/>
  <c r="Z110" i="1"/>
  <c r="Z125" i="1"/>
  <c r="Z52" i="1"/>
  <c r="AB29" i="1"/>
  <c r="Y29" i="1" s="1"/>
  <c r="AA29" i="1"/>
  <c r="AB72" i="1"/>
  <c r="Y72" i="1" s="1"/>
  <c r="AB129" i="1"/>
  <c r="Y129" i="1" s="1"/>
  <c r="Z33" i="1"/>
  <c r="AB15" i="1"/>
  <c r="Y15" i="1" s="1"/>
  <c r="Z193" i="1"/>
  <c r="AA129" i="1"/>
  <c r="Z129" i="1"/>
  <c r="Z161" i="1"/>
  <c r="AB139" i="1"/>
  <c r="Y139" i="1" s="1"/>
  <c r="AA80" i="1"/>
  <c r="AA121" i="1"/>
  <c r="Z91" i="1"/>
  <c r="AB92" i="1"/>
  <c r="AB91" i="1" s="1"/>
  <c r="Y91" i="1" s="1"/>
  <c r="Z72" i="1"/>
  <c r="AB75" i="1"/>
  <c r="Y75" i="1" s="1"/>
  <c r="AA75" i="1"/>
  <c r="AB193" i="1"/>
  <c r="AA60" i="1"/>
  <c r="AB58" i="1"/>
  <c r="AB123" i="1"/>
  <c r="AB121" i="1" s="1"/>
  <c r="Y121" i="1" s="1"/>
  <c r="AA139" i="1"/>
  <c r="Z184" i="1"/>
  <c r="AA44" i="1"/>
  <c r="AA118" i="1"/>
  <c r="AA68" i="1"/>
  <c r="AA193" i="1"/>
  <c r="AB101" i="1"/>
  <c r="AB99" i="1" s="1"/>
  <c r="AA165" i="1"/>
  <c r="AB34" i="1"/>
  <c r="AB33" i="1" s="1"/>
  <c r="Y33" i="1" s="1"/>
  <c r="AB26" i="1"/>
  <c r="AB25" i="1" s="1"/>
  <c r="Y25" i="1" s="1"/>
  <c r="AB118" i="1"/>
  <c r="Y118" i="1" s="1"/>
  <c r="AB86" i="1"/>
  <c r="AB80" i="1" s="1"/>
  <c r="Y80" i="1" s="1"/>
  <c r="AA22" i="1"/>
  <c r="AB165" i="1"/>
  <c r="Y165" i="1" s="1"/>
  <c r="AA18" i="1"/>
  <c r="AB19" i="1"/>
  <c r="AB18" i="1" s="1"/>
  <c r="Y18" i="1" s="1"/>
  <c r="AA168" i="1"/>
  <c r="AA184" i="1"/>
  <c r="AB185" i="1"/>
  <c r="AB184" i="1" s="1"/>
  <c r="Y184" i="1" s="1"/>
  <c r="AB22" i="1"/>
  <c r="Y22" i="1" s="1"/>
  <c r="AA99" i="1"/>
  <c r="AA178" i="1"/>
  <c r="AB179" i="1"/>
  <c r="AB178" i="1" s="1"/>
  <c r="Y178" i="1" s="1"/>
  <c r="AB174" i="1"/>
  <c r="AB173" i="1" s="1"/>
  <c r="AA173" i="1"/>
  <c r="Z173" i="1"/>
  <c r="AA146" i="1"/>
  <c r="AB146" i="1"/>
  <c r="AB60" i="1"/>
  <c r="AB44" i="1"/>
  <c r="Y44" i="1" s="1"/>
  <c r="AA133" i="1"/>
  <c r="AB104" i="1"/>
  <c r="AB103" i="1" s="1"/>
  <c r="Y103" i="1" s="1"/>
  <c r="AA103" i="1"/>
  <c r="Z44" i="1"/>
  <c r="AB133" i="1"/>
  <c r="Y133" i="1" s="1"/>
  <c r="Z146" i="1"/>
  <c r="Z145" i="1" s="1"/>
  <c r="AA33" i="1"/>
  <c r="AB163" i="1"/>
  <c r="AB162" i="1" s="1"/>
  <c r="AA48" i="1"/>
  <c r="AB49" i="1"/>
  <c r="AB48" i="1" s="1"/>
  <c r="Y48" i="1" s="1"/>
  <c r="AA162" i="1"/>
  <c r="AA153" i="1"/>
  <c r="AB154" i="1"/>
  <c r="AB153" i="1" s="1"/>
  <c r="Y153" i="1" s="1"/>
  <c r="AA37" i="1"/>
  <c r="AB38" i="1"/>
  <c r="AB37" i="1" s="1"/>
  <c r="Y37" i="1" s="1"/>
  <c r="AA94" i="1"/>
  <c r="AB41" i="1" l="1"/>
  <c r="Y41" i="1" s="1"/>
  <c r="AA13" i="2"/>
  <c r="AB14" i="2"/>
  <c r="AB98" i="2"/>
  <c r="AB190" i="2"/>
  <c r="AB191" i="2"/>
  <c r="Z13" i="2"/>
  <c r="Z188" i="2"/>
  <c r="AB161" i="2"/>
  <c r="Y162" i="2"/>
  <c r="AB172" i="2"/>
  <c r="AB171" i="2" s="1"/>
  <c r="Y173" i="2"/>
  <c r="AB59" i="2"/>
  <c r="AA188" i="2"/>
  <c r="AB145" i="2"/>
  <c r="AB52" i="1"/>
  <c r="Y52" i="1" s="1"/>
  <c r="Z98" i="1"/>
  <c r="Z14" i="1"/>
  <c r="Z172" i="1"/>
  <c r="Z171" i="1" s="1"/>
  <c r="Z59" i="1"/>
  <c r="AA14" i="1"/>
  <c r="AA59" i="1"/>
  <c r="AA161" i="1"/>
  <c r="Y99" i="1"/>
  <c r="AB98" i="1"/>
  <c r="AA172" i="1"/>
  <c r="AA171" i="1" s="1"/>
  <c r="AB172" i="1"/>
  <c r="AB171" i="1" s="1"/>
  <c r="Y173" i="1"/>
  <c r="Y60" i="1"/>
  <c r="AB59" i="1"/>
  <c r="AA98" i="1"/>
  <c r="Y146" i="1"/>
  <c r="AB145" i="1"/>
  <c r="Y162" i="1"/>
  <c r="AB161" i="1"/>
  <c r="AA145" i="1"/>
  <c r="AB13" i="2" l="1"/>
  <c r="AB188" i="2"/>
  <c r="AB192" i="2" s="1"/>
  <c r="AB14" i="1"/>
  <c r="AB188" i="1" s="1"/>
  <c r="AB192" i="1" s="1"/>
  <c r="AB191" i="1"/>
  <c r="Z13" i="1"/>
  <c r="Z188" i="1"/>
  <c r="AA13" i="1"/>
  <c r="AA188" i="1"/>
  <c r="AB190" i="1"/>
  <c r="AB13" i="1" l="1"/>
</calcChain>
</file>

<file path=xl/sharedStrings.xml><?xml version="1.0" encoding="utf-8"?>
<sst xmlns="http://schemas.openxmlformats.org/spreadsheetml/2006/main" count="898" uniqueCount="206">
  <si>
    <t>Приложение</t>
  </si>
  <si>
    <t>К договору</t>
  </si>
  <si>
    <t>Расшифровка стоимости работ</t>
  </si>
  <si>
    <t>ГП-5 ЖК "Ритмы"</t>
  </si>
  <si>
    <t>Плоская кровля (ЭТАЛОН)</t>
  </si>
  <si>
    <t>Позиция</t>
  </si>
  <si>
    <t>Наименование и техническая характеристика</t>
  </si>
  <si>
    <t>Ед.изм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</si>
  <si>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</si>
  <si>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</si>
  <si>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</si>
  <si>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</si>
  <si>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</si>
  <si>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</si>
  <si>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</si>
  <si>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</si>
  <si>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</si>
  <si>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</si>
  <si>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1</t>
  </si>
  <si>
    <t xml:space="preserve"> 2</t>
  </si>
  <si>
    <t xml:space="preserve"> 3</t>
  </si>
  <si>
    <t xml:space="preserve"> 4</t>
  </si>
  <si>
    <t xml:space="preserve"> 5</t>
  </si>
  <si>
    <t xml:space="preserve"> 6</t>
  </si>
  <si>
    <t xml:space="preserve"> 7</t>
  </si>
  <si>
    <t xml:space="preserve"> 8</t>
  </si>
  <si>
    <t xml:space="preserve">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</si>
  <si>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</si>
  <si>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</si>
  <si>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</si>
  <si>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</si>
  <si>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</si>
  <si>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</si>
  <si>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</si>
  <si>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</si>
  <si>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</si>
  <si>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</si>
  <si>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</si>
  <si>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</si>
  <si>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</si>
  <si>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</si>
  <si>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</si>
  <si>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</si>
  <si>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</si>
  <si>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</si>
  <si>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</si>
  <si>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</si>
  <si>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</si>
  <si>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</si>
  <si>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</si>
  <si>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</si>
  <si>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</si>
  <si>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</si>
  <si>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</si>
  <si>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</si>
  <si>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</si>
  <si>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</si>
  <si>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</si>
  <si>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</si>
  <si>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</si>
  <si>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</si>
  <si>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</si>
  <si>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</si>
  <si>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</si>
  <si>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Плоская кровля (ЭТАЛОН)</t>
  </si>
  <si>
    <t>Основная плоскость</t>
  </si>
  <si>
    <t>Огрунтовка основания кровли</t>
  </si>
  <si>
    <t>м2</t>
  </si>
  <si>
    <t>Праймер битумный Технониколь №01</t>
  </si>
  <si>
    <t>кг</t>
  </si>
  <si>
    <t>Устройство наплавляемой пароизоляции кровли в 1 слой</t>
  </si>
  <si>
    <t>Бикроэласт ТПП</t>
  </si>
  <si>
    <t>Газ пропан</t>
  </si>
  <si>
    <t>литр</t>
  </si>
  <si>
    <t>Огрунтовка под дополнительный слой пароизоляции</t>
  </si>
  <si>
    <t>Устройство дополнительного слоя наплавляемой пароизоляции кровли в 1 слой</t>
  </si>
  <si>
    <t>Бикроэласт ТПП</t>
  </si>
  <si>
    <t>Утепление покрытий плитами пенополистирольными экструзионными толщиной 150 мм</t>
  </si>
  <si>
    <t>м3</t>
  </si>
  <si>
    <t>Дюбель с увеличенной зоной распора, со стальным сердечником, 10х200</t>
  </si>
  <si>
    <t>шт</t>
  </si>
  <si>
    <t>5 шт на 1 м2</t>
  </si>
  <si>
    <t>Экструзионный пенополистирол Технониколь XPS CARBON PROF 300 плотность 25-35 кг/м³ толщ. 150 мм</t>
  </si>
  <si>
    <t>Устройство уклона керамзитовым гравием</t>
  </si>
  <si>
    <t>Гравий керамзитовый фр.5-10 мм</t>
  </si>
  <si>
    <t>Цементное молочко</t>
  </si>
  <si>
    <t>Устройство выравнивающей стяжки из цементно-песчанного раствора толщиной 40 мм</t>
  </si>
  <si>
    <t>Фибра полиэтиленовая</t>
  </si>
  <si>
    <t>Цементно-песчаный раствор М150</t>
  </si>
  <si>
    <t>Огрунтовка стяжки</t>
  </si>
  <si>
    <t>Праймер битумный Технониколь №01, Производитель Технониколь</t>
  </si>
  <si>
    <t>Устройство наплавляемого "нижнего" слоя гидроизоляции</t>
  </si>
  <si>
    <t>Техноэласт ЭПП 4,0 мм</t>
  </si>
  <si>
    <t>Устройство наплавляемого "верхнего" слоя гидроизоляции</t>
  </si>
  <si>
    <t>Техноэласт ЭКП 4,2мм</t>
  </si>
  <si>
    <t>Установка аэраторов</t>
  </si>
  <si>
    <t>Аэратор кровельный вакуумный с клапаном 450x420 мм</t>
  </si>
  <si>
    <t>Мастика герметизирующая битумно-полимерная №71</t>
  </si>
  <si>
    <t>Техноэласт ЭКП 4,2 мм</t>
  </si>
  <si>
    <t>Открытые балконы</t>
  </si>
  <si>
    <t>Экструзионный пенополистирол плотность 25-35 кг/м³ толщина 100 мм , Производитель Технониколь</t>
  </si>
  <si>
    <t>Экструзионный пенополистирол плотность 25-35 кг/м³ толщина 150 мм , Производитель Технониколь</t>
  </si>
  <si>
    <t>Экструзионный пенополистирол плотность 26-34 кг/м³ толщина 30 мм, Производитель Пеноплэкс</t>
  </si>
  <si>
    <t>Огрунтовка основания</t>
  </si>
  <si>
    <t>Устройство наплавляемой пароизоляции в 1 слой</t>
  </si>
  <si>
    <t>с учетом примыканий на стены</t>
  </si>
  <si>
    <t>Бикрост ЭПП</t>
  </si>
  <si>
    <t>Сухая стяжка из хризотилцементных листов</t>
  </si>
  <si>
    <t>В стоимости ФОТ учтены крепежные элементы</t>
  </si>
  <si>
    <t>Лист хризотилцементный 10 мм</t>
  </si>
  <si>
    <t>Устройство наплавляемого слоя гидроизоляции</t>
  </si>
  <si>
    <t>Устройство водосточной системы</t>
  </si>
  <si>
    <t>м.п.</t>
  </si>
  <si>
    <t>Цвет вод. трубы в соответствии с паспортом фасадов АР. Расценка включает применение автовышки, сверление отверстий под водосточную воронку, расходники: пена монтажная, герметик двухкомпонетный полиуретановый Технониколь 2К, полиуретановый герметик, креп.э</t>
  </si>
  <si>
    <t>Воронка парапетная ПВХ 100х100</t>
  </si>
  <si>
    <t>Гайка М8</t>
  </si>
  <si>
    <t>Удлиненная гайка М 8*20</t>
  </si>
  <si>
    <t>Герметик однокомпонентный полиуретановый Soudal</t>
  </si>
  <si>
    <t>либо аналог</t>
  </si>
  <si>
    <t>Колено сливное водосточной системы Ø 90 мм</t>
  </si>
  <si>
    <t>Листоуловитель</t>
  </si>
  <si>
    <t>Отвод 90 стальной Ø125</t>
  </si>
  <si>
    <t>Труба водосточная ПЛД-02-05 Ø90 мм</t>
  </si>
  <si>
    <t>Хомут водосточной трубы</t>
  </si>
  <si>
    <t>Шпилька М6</t>
  </si>
  <si>
    <t>Шпилька 6*80</t>
  </si>
  <si>
    <t>Устройство греющего кабеля водосточной системы (без расключения)</t>
  </si>
  <si>
    <t>Кабель нагревательный саморегулирующий 17КСТМ2-Т</t>
  </si>
  <si>
    <t>Устройство примыкания листом хризотилцементным в 2 слоя</t>
  </si>
  <si>
    <t>Саморез остроконечный 4,8х50 с анкерным элементом 8х45, Производитель Технониколь</t>
  </si>
  <si>
    <t>Парапеты, примыкания (включая вентиляционные шахты, выход на кровлю и т.д.)</t>
  </si>
  <si>
    <t>Утепление парапетов, примыканий плитами пенополистирольными экструзионными толщиной 100 мм</t>
  </si>
  <si>
    <t>Дюбель с увеличенной зоной распора, со стальным сердечником, 10х160</t>
  </si>
  <si>
    <t>Экструзионный пенополистирол Технониколь XPS CARBON PROF 300 плотность 25-35 кг/м³ толщ. 100 мм</t>
  </si>
  <si>
    <t xml:space="preserve"> Устройство галтели из цементно-песчаного раствора</t>
  </si>
  <si>
    <t>Раствор М150</t>
  </si>
  <si>
    <t>Огрунтовка галтели</t>
  </si>
  <si>
    <t>Устройство дополнительного слоя гидроизоляции галтели</t>
  </si>
  <si>
    <t>Выравнивание поверхностей плоским хризотилцементным листом</t>
  </si>
  <si>
    <t>В стоимость ФОТ включены расходники: дюбель-гвоздь 10х60 полипропилен.</t>
  </si>
  <si>
    <t>Фасадный дюбель 10х100</t>
  </si>
  <si>
    <t>Огрунтовка вертикальных, горизонтальных поверхностей с нахлестом на основной ковер</t>
  </si>
  <si>
    <t>Гидроизоляция вертикальных, горизонтальных поверхностей парапетов, примыканий с нахлестом на основной ковер "нижний" слой</t>
  </si>
  <si>
    <t>Гидроизоляция вертикальных, горизонтальных поверхностей парапетов, примыканий с нахлестом на основной ковер "верхний" слой</t>
  </si>
  <si>
    <t>Установка краевой рейки</t>
  </si>
  <si>
    <t>Стоимост ФОТ с учетом расходников: герметик Технониколь ПУ, герметик полиуретановый двухкомпонетный Технониколь 2К, крепежные элементы, дюбель-гвоздь 10х60 полипропилен.</t>
  </si>
  <si>
    <t>Рейка краевая алюминиевая</t>
  </si>
  <si>
    <t>Саморез остроконечный 4,8х50 с анкерным элементом 8х45</t>
  </si>
  <si>
    <t>Устройство подсистемы в 1 слой из плоского хризотилцементного листа</t>
  </si>
  <si>
    <t>узел А, Б, Ж. В стоимость ФОТ включены расходники: дюбель-гвоздь 10х60 полипропилен.</t>
  </si>
  <si>
    <t>Костыль кровельный  из стального горячекатонного листа толщиной 2 мм</t>
  </si>
  <si>
    <t>шаг 600 мм</t>
  </si>
  <si>
    <t>Профиль шляпный</t>
  </si>
  <si>
    <t>Шляпный профиль ПШ-10, ПШ-30</t>
  </si>
  <si>
    <t xml:space="preserve"> Устройство мелких покрытий (парапеты, свесы, капельники, сливы и т.п.) из листовой оцинкованной стали</t>
  </si>
  <si>
    <t>узел А,Б,Ж, Узел устройства люка выхода на кровлю(лист 147 АС). В стоимость ФОТ включены расходники: дюбель-гвоздь 10х60 полипропилен.</t>
  </si>
  <si>
    <t>Герметик двухкомпонентный полиуретановый Технониколь 2К</t>
  </si>
  <si>
    <t>расход 0,15 кг/м.п.</t>
  </si>
  <si>
    <t>Компенсатор из оцинкованной стали толщиной 0,8 мм</t>
  </si>
  <si>
    <t>Отлив из оцинкованной стали толщиной 0,8 мм</t>
  </si>
  <si>
    <t>Водосточная система</t>
  </si>
  <si>
    <t>Монтаж водосточных воронок c электроподогревом</t>
  </si>
  <si>
    <t>Стоимост ФОТ включает расходники: пена монтажная, герметик Технониколь ПУ, герметик полиуретановый двухкомпонетный Технониколь 2К, дюбель-гвоздь 10х60 полипропилен.</t>
  </si>
  <si>
    <t>Воронка водоприемная с обжимным закручивающемся фланцем с обогревом Ø110х450 мм с электроподогревом, листоуловителем, производитель Технониколь</t>
  </si>
  <si>
    <t>Надставной элемент, в комплекте уплотнительное резиновое кольцо</t>
  </si>
  <si>
    <t>Цвет водосточной системы в соответствии с паспортом фасадов АР. Стоимость ФОТ включает: сверление отверстий под водосточную воронку, применение автовышки для монтажа водосточной системы, расходники (пена монтажная, герметик двухкомпонентный полиуретановый</t>
  </si>
  <si>
    <t>Отвод 100 стальной Ø152</t>
  </si>
  <si>
    <t>Труба водосточная МАКСИ 152/100, Производитель Технониколь</t>
  </si>
  <si>
    <t>Проход труб канализации</t>
  </si>
  <si>
    <t>Заделка отверстий в местах прохода труб канализации</t>
  </si>
  <si>
    <t>Стоимость ФОТ включает расходники: пена монтажная.</t>
  </si>
  <si>
    <t>Устройство отлива</t>
  </si>
  <si>
    <t>Крепится на анкер, который учтен в работе по устройству краевой рейки</t>
  </si>
  <si>
    <t>Отлив из оцинкованной стали толщиной 0,7 мм</t>
  </si>
  <si>
    <t>Устройство выравнивающей стяжки из цементно-песчанного раствора толщиной 20...40 мм</t>
  </si>
  <si>
    <t>в расчете учтена средння толщина 30 мм</t>
  </si>
  <si>
    <t>Цементно-песчаный раствор М100</t>
  </si>
  <si>
    <t>Коробка выше отм. 0,000</t>
  </si>
  <si>
    <t>Кладка ограждений балконов</t>
  </si>
  <si>
    <t>Обрамление каменных ограждений балконов</t>
  </si>
  <si>
    <t>тн</t>
  </si>
  <si>
    <t>лист 153 АС. Крепление к плитам и торцевым стенам. В стоимость ФОТ включены расходники: дюбель-гвоздь 10х60 полипропилен.</t>
  </si>
  <si>
    <t>Анкер клиновой HST2 10х90, Производитель  Hilti</t>
  </si>
  <si>
    <t>Полоса стальная 5х150 С255</t>
  </si>
  <si>
    <t>Швеллер 20П</t>
  </si>
  <si>
    <t>Марка стали: С255</t>
  </si>
  <si>
    <t>Устройство подсистемы из листов ЛПП</t>
  </si>
  <si>
    <t>лист 153 АС. Узел А. В стоимость ФОТ включены расходники: дюбель-гвоздь 10х60 полипропилен.</t>
  </si>
  <si>
    <t>Анкерный элемент 8х45, Производитель Технониколь</t>
  </si>
  <si>
    <t>Шляпный профиль ПШ-10, ПШ-20</t>
  </si>
  <si>
    <t>норма расхода 8 шт/ м.п.</t>
  </si>
  <si>
    <t>Устройство металлических отливов</t>
  </si>
  <si>
    <t>Крепежные элементы учтены в работе по устройству подсистемы</t>
  </si>
  <si>
    <t>Костыль кровельный толщиной 2,0 мм</t>
  </si>
  <si>
    <t>Отливы из листа стального оцинкованного толщиной 0,8мм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</si>
  <si>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</si>
  <si>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</si>
  <si>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</si>
  <si>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</si>
  <si>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</si>
  <si>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</si>
  <si>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Тимшанова Ольга Леонидовна</t>
  </si>
  <si>
    <t>Поля возможные к заполнению</t>
  </si>
  <si>
    <t>давальческий материал</t>
  </si>
  <si>
    <t xml:space="preserve">Плоская кровля </t>
  </si>
  <si>
    <t>Количество, секции 6-9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</si>
</sst>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0.000"/>
    <numFmt numFmtId="165" formatCode="#,##0.000"/>
    <numFmt numFmtId="166" formatCode="0&quot; слой&quot;"/>
    <numFmt numFmtId="167" formatCode="0.0"/>
  </numFmts>
  <fonts count="9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name val="Arial"/>
    </font>
  </fonts>
  <fills count="11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CFCFCF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0E68C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1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right"/>
    </xf>
    <xf numFmtId="0" fontId="4" fillId="5" borderId="4" xfId="0" applyFont="1" applyFill="1" applyBorder="1" applyAlignment="1">
      <alignment horizontal="left" wrapText="1"/>
    </xf>
    <xf numFmtId="0" fontId="4" fillId="5" borderId="5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1" fontId="5" fillId="6" borderId="3" xfId="0" applyNumberFormat="1" applyFont="1" applyFill="1" applyBorder="1" applyAlignment="1">
      <alignment horizontal="right"/>
    </xf>
    <xf numFmtId="0" fontId="5" fillId="6" borderId="3" xfId="0" applyFont="1" applyFill="1" applyBorder="1" applyAlignment="1">
      <alignment horizontal="left" wrapText="1"/>
    </xf>
    <xf numFmtId="0" fontId="5" fillId="6" borderId="3" xfId="0" applyFont="1" applyFill="1" applyBorder="1" applyAlignment="1">
      <alignment horizontal="center"/>
    </xf>
    <xf numFmtId="164" fontId="5" fillId="6" borderId="3" xfId="0" applyNumberFormat="1" applyFont="1" applyFill="1" applyBorder="1" applyAlignment="1">
      <alignment horizontal="right"/>
    </xf>
    <xf numFmtId="165" fontId="5" fillId="6" borderId="3" xfId="0" applyNumberFormat="1" applyFont="1" applyFill="1" applyBorder="1" applyAlignment="1">
      <alignment horizontal="right"/>
    </xf>
    <xf numFmtId="0" fontId="5" fillId="6" borderId="3" xfId="0" applyFont="1" applyFill="1" applyBorder="1" applyAlignment="1">
      <alignment horizontal="right"/>
    </xf>
    <xf numFmtId="166" fontId="5" fillId="7" borderId="3" xfId="0" applyNumberFormat="1" applyFont="1" applyFill="1" applyBorder="1" applyAlignment="1">
      <alignment horizontal="right" wrapText="1"/>
    </xf>
    <xf numFmtId="0" fontId="5" fillId="7" borderId="3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164" fontId="6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0" fontId="1" fillId="7" borderId="3" xfId="0" applyFont="1" applyFill="1" applyBorder="1" applyAlignment="1">
      <alignment horizontal="right" wrapText="1"/>
    </xf>
    <xf numFmtId="167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right"/>
    </xf>
    <xf numFmtId="1" fontId="1" fillId="0" borderId="3" xfId="0" applyNumberFormat="1" applyFont="1" applyBorder="1" applyAlignment="1">
      <alignment horizontal="right"/>
    </xf>
    <xf numFmtId="166" fontId="1" fillId="7" borderId="3" xfId="0" applyNumberFormat="1" applyFont="1" applyFill="1" applyBorder="1" applyAlignment="1">
      <alignment horizontal="right" wrapText="1"/>
    </xf>
    <xf numFmtId="0" fontId="4" fillId="6" borderId="4" xfId="0" applyFont="1" applyFill="1" applyBorder="1" applyAlignment="1">
      <alignment horizontal="left"/>
    </xf>
    <xf numFmtId="0" fontId="4" fillId="6" borderId="6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right"/>
    </xf>
    <xf numFmtId="0" fontId="7" fillId="0" borderId="4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right"/>
    </xf>
    <xf numFmtId="0" fontId="1" fillId="7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2" borderId="3" xfId="0" applyFont="1" applyFill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right"/>
    </xf>
    <xf numFmtId="4" fontId="6" fillId="0" borderId="3" xfId="0" applyNumberFormat="1" applyFont="1" applyBorder="1" applyAlignment="1">
      <alignment horizontal="right"/>
    </xf>
    <xf numFmtId="4" fontId="1" fillId="0" borderId="3" xfId="0" applyNumberFormat="1" applyFont="1" applyBorder="1" applyAlignment="1">
      <alignment horizontal="right"/>
    </xf>
    <xf numFmtId="0" fontId="1" fillId="9" borderId="3" xfId="0" applyFont="1" applyFill="1" applyBorder="1" applyAlignment="1">
      <alignment horizontal="left"/>
    </xf>
    <xf numFmtId="0" fontId="1" fillId="9" borderId="3" xfId="0" applyFont="1" applyFill="1" applyBorder="1" applyAlignment="1">
      <alignment horizontal="left" wrapText="1"/>
    </xf>
    <xf numFmtId="0" fontId="1" fillId="9" borderId="3" xfId="0" applyFont="1" applyFill="1" applyBorder="1" applyAlignment="1">
      <alignment horizontal="center"/>
    </xf>
    <xf numFmtId="164" fontId="1" fillId="9" borderId="3" xfId="0" applyNumberFormat="1" applyFont="1" applyFill="1" applyBorder="1" applyAlignment="1">
      <alignment horizontal="right"/>
    </xf>
    <xf numFmtId="2" fontId="1" fillId="9" borderId="3" xfId="0" applyNumberFormat="1" applyFont="1" applyFill="1" applyBorder="1" applyAlignment="1">
      <alignment horizontal="right"/>
    </xf>
    <xf numFmtId="0" fontId="1" fillId="9" borderId="3" xfId="0" applyFont="1" applyFill="1" applyBorder="1" applyAlignment="1">
      <alignment horizontal="right"/>
    </xf>
    <xf numFmtId="0" fontId="1" fillId="9" borderId="3" xfId="0" applyFont="1" applyFill="1" applyBorder="1" applyAlignment="1">
      <alignment horizontal="right" vertical="center" wrapText="1"/>
    </xf>
    <xf numFmtId="0" fontId="5" fillId="7" borderId="3" xfId="0" applyFont="1" applyFill="1" applyBorder="1" applyAlignment="1">
      <alignment horizontal="right" vertical="center" wrapText="1"/>
    </xf>
    <xf numFmtId="0" fontId="1" fillId="10" borderId="3" xfId="0" applyFont="1" applyFill="1" applyBorder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3" fontId="4" fillId="6" borderId="3" xfId="1" applyFont="1" applyFill="1" applyBorder="1" applyAlignment="1">
      <alignment horizontal="right"/>
    </xf>
    <xf numFmtId="43" fontId="1" fillId="10" borderId="3" xfId="1" applyFont="1" applyFill="1" applyBorder="1" applyAlignment="1" applyProtection="1">
      <alignment horizontal="right"/>
      <protection locked="0"/>
    </xf>
    <xf numFmtId="2" fontId="6" fillId="7" borderId="3" xfId="0" applyNumberFormat="1" applyFont="1" applyFill="1" applyBorder="1" applyAlignment="1" applyProtection="1">
      <alignment horizontal="right"/>
      <protection locked="0"/>
    </xf>
    <xf numFmtId="0" fontId="6" fillId="7" borderId="3" xfId="0" applyFont="1" applyFill="1" applyBorder="1" applyAlignment="1" applyProtection="1">
      <alignment horizontal="right"/>
      <protection locked="0"/>
    </xf>
    <xf numFmtId="0" fontId="1" fillId="7" borderId="3" xfId="0" applyFont="1" applyFill="1" applyBorder="1" applyAlignment="1" applyProtection="1">
      <alignment horizontal="right"/>
      <protection locked="0"/>
    </xf>
    <xf numFmtId="43" fontId="1" fillId="10" borderId="3" xfId="0" applyNumberFormat="1" applyFont="1" applyFill="1" applyBorder="1" applyAlignment="1" applyProtection="1">
      <alignment horizontal="right"/>
      <protection locked="0"/>
    </xf>
    <xf numFmtId="0" fontId="5" fillId="6" borderId="3" xfId="0" applyFont="1" applyFill="1" applyBorder="1" applyAlignment="1" applyProtection="1">
      <alignment horizontal="right"/>
      <protection locked="0"/>
    </xf>
    <xf numFmtId="43" fontId="5" fillId="6" borderId="3" xfId="0" applyNumberFormat="1" applyFont="1" applyFill="1" applyBorder="1" applyAlignment="1" applyProtection="1">
      <alignment horizontal="right"/>
      <protection locked="0"/>
    </xf>
    <xf numFmtId="43" fontId="6" fillId="10" borderId="3" xfId="0" applyNumberFormat="1" applyFont="1" applyFill="1" applyBorder="1" applyAlignment="1" applyProtection="1">
      <alignment horizontal="right"/>
      <protection locked="0"/>
    </xf>
    <xf numFmtId="0" fontId="1" fillId="9" borderId="3" xfId="0" applyFont="1" applyFill="1" applyBorder="1" applyAlignment="1" applyProtection="1">
      <alignment horizontal="right"/>
      <protection locked="0"/>
    </xf>
    <xf numFmtId="43" fontId="1" fillId="9" borderId="3" xfId="0" applyNumberFormat="1" applyFont="1" applyFill="1" applyBorder="1" applyAlignment="1" applyProtection="1">
      <alignment horizontal="right"/>
      <protection locked="0"/>
    </xf>
    <xf numFmtId="4" fontId="6" fillId="7" borderId="3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 wrapText="1"/>
      <protection locked="0"/>
    </xf>
    <xf numFmtId="43" fontId="4" fillId="5" borderId="5" xfId="0" applyNumberFormat="1" applyFont="1" applyFill="1" applyBorder="1" applyAlignment="1" applyProtection="1">
      <alignment horizontal="left" wrapText="1"/>
      <protection locked="0"/>
    </xf>
    <xf numFmtId="43" fontId="5" fillId="9" borderId="3" xfId="0" applyNumberFormat="1" applyFont="1" applyFill="1" applyBorder="1" applyAlignment="1" applyProtection="1">
      <alignment horizontal="right"/>
      <protection locked="0"/>
    </xf>
    <xf numFmtId="43" fontId="6" fillId="8" borderId="3" xfId="0" applyNumberFormat="1" applyFont="1" applyFill="1" applyBorder="1" applyAlignment="1" applyProtection="1">
      <alignment horizontal="right"/>
      <protection locked="0"/>
    </xf>
    <xf numFmtId="43" fontId="5" fillId="10" borderId="3" xfId="0" applyNumberFormat="1" applyFont="1" applyFill="1" applyBorder="1" applyAlignment="1" applyProtection="1">
      <alignment horizontal="right"/>
      <protection locked="0"/>
    </xf>
    <xf numFmtId="43" fontId="5" fillId="6" borderId="3" xfId="0" applyNumberFormat="1" applyFont="1" applyFill="1" applyBorder="1" applyAlignment="1" applyProtection="1">
      <alignment horizontal="right" vertical="center"/>
      <protection locked="0"/>
    </xf>
    <xf numFmtId="0" fontId="4" fillId="4" borderId="3" xfId="0" applyFont="1" applyFill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 applyProtection="1">
      <alignment horizontal="center"/>
      <protection locked="0"/>
    </xf>
    <xf numFmtId="0" fontId="4" fillId="5" borderId="3" xfId="0" applyFont="1" applyFill="1" applyBorder="1" applyAlignment="1" applyProtection="1">
      <alignment horizontal="right"/>
      <protection locked="0"/>
    </xf>
    <xf numFmtId="0" fontId="5" fillId="7" borderId="3" xfId="0" applyFont="1" applyFill="1" applyBorder="1" applyAlignment="1" applyProtection="1">
      <alignment horizontal="right" wrapText="1"/>
      <protection locked="0"/>
    </xf>
    <xf numFmtId="0" fontId="6" fillId="0" borderId="3" xfId="0" applyFont="1" applyBorder="1" applyAlignment="1" applyProtection="1">
      <alignment horizontal="right"/>
      <protection locked="0"/>
    </xf>
    <xf numFmtId="0" fontId="1" fillId="7" borderId="3" xfId="0" applyFont="1" applyFill="1" applyBorder="1" applyAlignment="1" applyProtection="1">
      <alignment horizontal="right" wrapText="1"/>
      <protection locked="0"/>
    </xf>
    <xf numFmtId="0" fontId="1" fillId="9" borderId="3" xfId="0" applyFont="1" applyFill="1" applyBorder="1" applyAlignment="1" applyProtection="1">
      <alignment horizontal="right" wrapText="1"/>
      <protection locked="0"/>
    </xf>
    <xf numFmtId="0" fontId="4" fillId="6" borderId="3" xfId="0" applyFont="1" applyFill="1" applyBorder="1" applyAlignment="1" applyProtection="1">
      <alignment horizontal="right"/>
      <protection locked="0"/>
    </xf>
    <xf numFmtId="0" fontId="1" fillId="0" borderId="3" xfId="0" applyFont="1" applyBorder="1" applyAlignment="1" applyProtection="1">
      <alignment horizontal="right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7" fillId="0" borderId="3" xfId="0" applyFont="1" applyBorder="1" applyAlignment="1" applyProtection="1">
      <alignment horizontal="left" wrapText="1"/>
      <protection locked="0"/>
    </xf>
    <xf numFmtId="0" fontId="1" fillId="10" borderId="3" xfId="0" applyFont="1" applyFill="1" applyBorder="1" applyAlignment="1" applyProtection="1">
      <alignment horizontal="right"/>
      <protection locked="0"/>
    </xf>
    <xf numFmtId="0" fontId="7" fillId="0" borderId="3" xfId="0" applyFont="1" applyBorder="1" applyAlignment="1" applyProtection="1">
      <alignment horizontal="left"/>
      <protection locked="0"/>
    </xf>
    <xf numFmtId="1" fontId="1" fillId="0" borderId="3" xfId="0" applyNumberFormat="1" applyFont="1" applyBorder="1" applyAlignment="1" applyProtection="1">
      <alignment horizontal="right"/>
      <protection locked="0"/>
    </xf>
    <xf numFmtId="0" fontId="4" fillId="6" borderId="3" xfId="0" applyFont="1" applyFill="1" applyBorder="1" applyAlignment="1" applyProtection="1">
      <alignment horizontal="left"/>
      <protection locked="0"/>
    </xf>
    <xf numFmtId="0" fontId="1" fillId="10" borderId="3" xfId="0" applyFont="1" applyFill="1" applyBorder="1" applyAlignment="1" applyProtection="1">
      <alignment horizontal="left"/>
      <protection locked="0"/>
    </xf>
    <xf numFmtId="0" fontId="7" fillId="10" borderId="3" xfId="0" applyFont="1" applyFill="1" applyBorder="1" applyAlignment="1" applyProtection="1">
      <alignment horizontal="left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F0E68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G210"/>
  <sheetViews>
    <sheetView tabSelected="1" topLeftCell="A175" workbookViewId="0">
      <selection activeCell="Z194" sqref="Z194"/>
    </sheetView>
  </sheetViews>
  <sheetFormatPr defaultColWidth="10.5" defaultRowHeight="11.45" customHeight="1" outlineLevelRow="1" x14ac:dyDescent="0.2"/>
  <cols>
    <col min="1" max="1" width="1.6640625" style="1" customWidth="1"/>
    <col min="2" max="2" width="8.33203125" style="1" customWidth="1"/>
    <col min="3" max="3" width="42.5" style="1" customWidth="1"/>
    <col min="4" max="4" width="7.1640625" style="1" customWidth="1"/>
    <col min="5" max="5" width="2.1640625" style="1" customWidth="1"/>
    <col min="6" max="19" width="12.5" style="1" hidden="1" customWidth="1"/>
    <col min="20" max="20" width="11.33203125" style="1" customWidth="1"/>
    <col min="21" max="21" width="8" style="1" customWidth="1"/>
    <col min="22" max="22" width="12.1640625" style="1" customWidth="1"/>
    <col min="23" max="23" width="11.33203125" style="1" customWidth="1"/>
    <col min="24" max="24" width="13.33203125" style="1" customWidth="1"/>
    <col min="25" max="25" width="12.83203125" style="1" customWidth="1"/>
    <col min="26" max="26" width="14.1640625" style="1" customWidth="1"/>
    <col min="27" max="27" width="16.6640625" style="1" customWidth="1"/>
    <col min="28" max="28" width="16" style="1" customWidth="1"/>
    <col min="29" max="29" width="36.1640625" style="1" customWidth="1"/>
    <col min="30" max="30" width="36.1640625" style="93" customWidth="1"/>
    <col min="31" max="31" width="0" hidden="1" customWidth="1"/>
    <col min="32" max="32" width="14.5" hidden="1" customWidth="1"/>
    <col min="33" max="33" width="12.5" hidden="1" customWidth="1"/>
  </cols>
  <sheetData>
    <row r="1" spans="2:33" s="1" customFormat="1" ht="11.1" hidden="1" customHeight="1" x14ac:dyDescent="0.2">
      <c r="AD1" s="93"/>
    </row>
    <row r="2" spans="2:33" s="1" customFormat="1" ht="11.1" hidden="1" customHeight="1" x14ac:dyDescent="0.2">
      <c r="AD2" s="93"/>
    </row>
    <row r="3" spans="2:33" s="1" customFormat="1" ht="11.1" hidden="1" customHeight="1" x14ac:dyDescent="0.2">
      <c r="AD3" s="93"/>
    </row>
    <row r="4" spans="2:33" s="2" customFormat="1" ht="12.95" customHeight="1" x14ac:dyDescent="0.2">
      <c r="AC4" s="2" t="s">
        <v>0</v>
      </c>
      <c r="AD4" s="94"/>
    </row>
    <row r="5" spans="2:33" s="2" customFormat="1" ht="12.95" customHeight="1" x14ac:dyDescent="0.2">
      <c r="AC5" s="3" t="s">
        <v>1</v>
      </c>
      <c r="AD5" s="94"/>
    </row>
    <row r="6" spans="2:33" s="2" customFormat="1" ht="12.95" customHeight="1" x14ac:dyDescent="0.2">
      <c r="B6" s="67" t="s">
        <v>2</v>
      </c>
      <c r="C6" s="67"/>
      <c r="D6" s="67"/>
      <c r="E6" s="67"/>
      <c r="AD6" s="94"/>
    </row>
    <row r="7" spans="2:33" s="2" customFormat="1" ht="12.95" customHeight="1" x14ac:dyDescent="0.2">
      <c r="B7" s="68" t="s">
        <v>3</v>
      </c>
      <c r="C7" s="68"/>
      <c r="D7" s="68"/>
      <c r="E7" s="68"/>
      <c r="AD7" s="94"/>
    </row>
    <row r="8" spans="2:33" s="2" customFormat="1" ht="12.95" customHeight="1" x14ac:dyDescent="0.2">
      <c r="B8" s="68" t="s">
        <v>204</v>
      </c>
      <c r="C8" s="68"/>
      <c r="D8" s="68"/>
      <c r="E8" s="68"/>
      <c r="AD8" s="94"/>
    </row>
    <row r="9" spans="2:33" s="1" customFormat="1" ht="11.1" customHeight="1" x14ac:dyDescent="0.2">
      <c r="AD9" s="93"/>
    </row>
    <row r="10" spans="2:33" s="4" customFormat="1" ht="30" customHeight="1" x14ac:dyDescent="0.2">
      <c r="B10" s="69" t="s">
        <v>5</v>
      </c>
      <c r="C10" s="71" t="s">
        <v>6</v>
      </c>
      <c r="D10" s="69" t="s">
        <v>7</v>
      </c>
      <c r="E10" s="69" t="s">
        <v>8</v>
      </c>
      <c r="F10" s="73" t="s">
        <v>9</v>
      </c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1" t="s">
        <v>10</v>
      </c>
      <c r="U10" s="71" t="s">
        <v>11</v>
      </c>
      <c r="V10" s="71" t="s">
        <v>12</v>
      </c>
      <c r="W10" s="73" t="s">
        <v>13</v>
      </c>
      <c r="X10" s="73"/>
      <c r="Y10" s="73"/>
      <c r="Z10" s="73" t="s">
        <v>14</v>
      </c>
      <c r="AA10" s="73"/>
      <c r="AB10" s="71" t="s">
        <v>15</v>
      </c>
      <c r="AC10" s="71" t="s">
        <v>16</v>
      </c>
      <c r="AD10" s="95" t="s">
        <v>17</v>
      </c>
    </row>
    <row r="11" spans="2:33" s="4" customFormat="1" ht="36.950000000000003" customHeight="1" x14ac:dyDescent="0.2">
      <c r="B11" s="70"/>
      <c r="C11" s="72"/>
      <c r="D11" s="70"/>
      <c r="E11" s="70"/>
      <c r="F11" s="5" t="s">
        <v>18</v>
      </c>
      <c r="G11" s="5" t="s">
        <v>19</v>
      </c>
      <c r="H11" s="5" t="s">
        <v>20</v>
      </c>
      <c r="I11" s="5" t="s">
        <v>21</v>
      </c>
      <c r="J11" s="5" t="s">
        <v>22</v>
      </c>
      <c r="K11" s="5" t="s">
        <v>23</v>
      </c>
      <c r="L11" s="5" t="s">
        <v>24</v>
      </c>
      <c r="M11" s="5" t="s">
        <v>25</v>
      </c>
      <c r="N11" s="5" t="s">
        <v>26</v>
      </c>
      <c r="O11" s="5" t="s">
        <v>27</v>
      </c>
      <c r="P11" s="5" t="s">
        <v>28</v>
      </c>
      <c r="Q11" s="5" t="s">
        <v>29</v>
      </c>
      <c r="R11" s="5" t="s">
        <v>30</v>
      </c>
      <c r="S11" s="5" t="s">
        <v>31</v>
      </c>
      <c r="T11" s="72"/>
      <c r="U11" s="72"/>
      <c r="V11" s="72"/>
      <c r="W11" s="5" t="s">
        <v>32</v>
      </c>
      <c r="X11" s="5" t="s">
        <v>33</v>
      </c>
      <c r="Y11" s="5" t="s">
        <v>34</v>
      </c>
      <c r="Z11" s="5" t="s">
        <v>32</v>
      </c>
      <c r="AA11" s="5" t="s">
        <v>33</v>
      </c>
      <c r="AB11" s="72"/>
      <c r="AC11" s="72"/>
      <c r="AD11" s="96"/>
    </row>
    <row r="12" spans="2:33" s="1" customFormat="1" ht="11.1" customHeight="1" x14ac:dyDescent="0.2">
      <c r="B12" s="6" t="s">
        <v>35</v>
      </c>
      <c r="C12" s="6" t="s">
        <v>36</v>
      </c>
      <c r="D12" s="6" t="s">
        <v>37</v>
      </c>
      <c r="E12" s="6" t="s">
        <v>38</v>
      </c>
      <c r="F12" s="6" t="s">
        <v>39</v>
      </c>
      <c r="G12" s="6" t="s">
        <v>40</v>
      </c>
      <c r="H12" s="6" t="s">
        <v>41</v>
      </c>
      <c r="I12" s="6" t="s">
        <v>42</v>
      </c>
      <c r="J12" s="6" t="s">
        <v>43</v>
      </c>
      <c r="K12" s="6" t="s">
        <v>44</v>
      </c>
      <c r="L12" s="6" t="s">
        <v>45</v>
      </c>
      <c r="M12" s="6" t="s">
        <v>46</v>
      </c>
      <c r="N12" s="6" t="s">
        <v>47</v>
      </c>
      <c r="O12" s="6" t="s">
        <v>48</v>
      </c>
      <c r="P12" s="6" t="s">
        <v>49</v>
      </c>
      <c r="Q12" s="6" t="s">
        <v>50</v>
      </c>
      <c r="R12" s="6" t="s">
        <v>51</v>
      </c>
      <c r="S12" s="6" t="s">
        <v>52</v>
      </c>
      <c r="T12" s="6" t="s">
        <v>53</v>
      </c>
      <c r="U12" s="6" t="s">
        <v>54</v>
      </c>
      <c r="V12" s="6" t="s">
        <v>55</v>
      </c>
      <c r="W12" s="6" t="s">
        <v>56</v>
      </c>
      <c r="X12" s="6" t="s">
        <v>57</v>
      </c>
      <c r="Y12" s="6" t="s">
        <v>58</v>
      </c>
      <c r="Z12" s="6" t="s">
        <v>59</v>
      </c>
      <c r="AA12" s="6" t="s">
        <v>60</v>
      </c>
      <c r="AB12" s="6" t="s">
        <v>61</v>
      </c>
      <c r="AC12" s="6" t="s">
        <v>62</v>
      </c>
      <c r="AD12" s="97" t="s">
        <v>63</v>
      </c>
    </row>
    <row r="13" spans="2:33" s="1" customFormat="1" ht="12" customHeight="1" x14ac:dyDescent="0.2">
      <c r="B13" s="7"/>
      <c r="C13" s="8" t="s">
        <v>64</v>
      </c>
      <c r="D13" s="9"/>
      <c r="E13" s="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>
        <f>$Z$14+$Z$59+$Z$98+$Z$145+$Z$161</f>
        <v>0</v>
      </c>
      <c r="AA13" s="10">
        <f>$AA$14+$AA$59+$AA$98+$AA$145+$AA$161</f>
        <v>18171808.587880004</v>
      </c>
      <c r="AB13" s="10">
        <f>$AB$14+$AB$59+$AB$98+$AB$145+$AB$161</f>
        <v>18171808.587880004</v>
      </c>
      <c r="AC13" s="10"/>
      <c r="AD13" s="92"/>
    </row>
    <row r="14" spans="2:33" s="4" customFormat="1" ht="12" customHeight="1" outlineLevel="1" x14ac:dyDescent="0.2">
      <c r="B14" s="11"/>
      <c r="C14" s="12" t="s">
        <v>65</v>
      </c>
      <c r="D14" s="13"/>
      <c r="E14" s="13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4">
        <f>$Z$15+$Z$18+$Z$22+$Z$25+$Z$29+$Z$33+$Z$37+$Z$41+$Z$44+$Z$48+$Z$52</f>
        <v>0</v>
      </c>
      <c r="AA14" s="14">
        <f>$AA$15+$AA$18+$AA$22+$AA$25+$AA$29+$AA$33+$AA$37+$AA$41+$AA$44+$AA$48+$AA$52</f>
        <v>9526085.1775000002</v>
      </c>
      <c r="AB14" s="14">
        <f>$AB$15+$AB$18+$AB$22+$AB$25+$AB$29+$AB$33+$AB$37+$AB$41+$AB$44+$AB$48+$AB$52</f>
        <v>9526085.1775000002</v>
      </c>
      <c r="AC14" s="15"/>
      <c r="AD14" s="98"/>
    </row>
    <row r="15" spans="2:33" s="16" customFormat="1" ht="11.1" customHeight="1" outlineLevel="1" x14ac:dyDescent="0.15">
      <c r="B15" s="17">
        <v>1</v>
      </c>
      <c r="C15" s="18" t="s">
        <v>66</v>
      </c>
      <c r="D15" s="19" t="s">
        <v>67</v>
      </c>
      <c r="E15" s="19"/>
      <c r="F15" s="20">
        <v>403.91699999999997</v>
      </c>
      <c r="G15" s="20">
        <v>320.95100000000002</v>
      </c>
      <c r="H15" s="20">
        <v>320.95100000000002</v>
      </c>
      <c r="I15" s="20">
        <v>356.65100000000001</v>
      </c>
      <c r="J15" s="20">
        <v>245.476</v>
      </c>
      <c r="K15" s="20">
        <v>369.2</v>
      </c>
      <c r="L15" s="20">
        <v>245.476</v>
      </c>
      <c r="M15" s="20">
        <v>357.45100000000002</v>
      </c>
      <c r="N15" s="20">
        <v>320.95100000000002</v>
      </c>
      <c r="O15" s="20">
        <v>320.95100000000002</v>
      </c>
      <c r="P15" s="20">
        <v>404.80500000000001</v>
      </c>
      <c r="Q15" s="20">
        <v>245.476</v>
      </c>
      <c r="R15" s="20">
        <v>403.07299999999998</v>
      </c>
      <c r="S15" s="20">
        <v>373.08100000000002</v>
      </c>
      <c r="T15" s="21">
        <v>4688.41</v>
      </c>
      <c r="U15" s="22"/>
      <c r="V15" s="21">
        <v>4688.41</v>
      </c>
      <c r="W15" s="22"/>
      <c r="X15" s="22"/>
      <c r="Y15" s="22">
        <f>$AB$15/$V$15</f>
        <v>52.080007934459665</v>
      </c>
      <c r="Z15" s="22">
        <f>$Z$16+$Z$17</f>
        <v>0</v>
      </c>
      <c r="AA15" s="22">
        <f>$AA$16+$AA$17</f>
        <v>244172.43000000002</v>
      </c>
      <c r="AB15" s="22">
        <f>$AB$16+$AB$17</f>
        <v>244172.43000000002</v>
      </c>
      <c r="AC15" s="23">
        <v>1</v>
      </c>
      <c r="AD15" s="99"/>
      <c r="AE15" s="16">
        <f>T16*W16</f>
        <v>0</v>
      </c>
      <c r="AF15" s="16">
        <f>V16*X16</f>
        <v>0</v>
      </c>
      <c r="AG15" s="16">
        <f>AE15+AF15</f>
        <v>0</v>
      </c>
    </row>
    <row r="16" spans="2:33" s="25" customFormat="1" ht="11.1" customHeight="1" outlineLevel="1" x14ac:dyDescent="0.2">
      <c r="B16" s="26"/>
      <c r="C16" s="27" t="s">
        <v>32</v>
      </c>
      <c r="D16" s="28" t="s">
        <v>67</v>
      </c>
      <c r="E16" s="28"/>
      <c r="F16" s="29">
        <v>403.91699999999997</v>
      </c>
      <c r="G16" s="29">
        <v>320.95100000000002</v>
      </c>
      <c r="H16" s="29">
        <v>320.95100000000002</v>
      </c>
      <c r="I16" s="29">
        <v>356.65100000000001</v>
      </c>
      <c r="J16" s="29">
        <v>245.476</v>
      </c>
      <c r="K16" s="29">
        <v>369.2</v>
      </c>
      <c r="L16" s="29">
        <v>245.476</v>
      </c>
      <c r="M16" s="29">
        <v>357.45100000000002</v>
      </c>
      <c r="N16" s="29">
        <v>320.95100000000002</v>
      </c>
      <c r="O16" s="29">
        <v>320.95100000000002</v>
      </c>
      <c r="P16" s="29">
        <v>404.80500000000001</v>
      </c>
      <c r="Q16" s="29">
        <v>245.476</v>
      </c>
      <c r="R16" s="29">
        <v>403.07299999999998</v>
      </c>
      <c r="S16" s="29">
        <v>373.08100000000002</v>
      </c>
      <c r="T16" s="29">
        <f>$F$16+$G$16+$H$16+$I$16+$J$16+$K$16+$L$16+$M$16+$N$16+$O$16+$P$16+$Q$16+$R$16+$S$16</f>
        <v>4688.41</v>
      </c>
      <c r="U16" s="29">
        <v>1</v>
      </c>
      <c r="V16" s="30">
        <f>ROUND($T$16*$U$16,3)</f>
        <v>4688.41</v>
      </c>
      <c r="W16" s="76"/>
      <c r="X16" s="77"/>
      <c r="Y16" s="55">
        <f>$X$16+$W$16</f>
        <v>0</v>
      </c>
      <c r="Z16" s="30">
        <f>$T$16*$W$16</f>
        <v>0</v>
      </c>
      <c r="AA16" s="30">
        <f>$V$16*$X$16</f>
        <v>0</v>
      </c>
      <c r="AB16" s="30">
        <f>$AA$16+$Z$16</f>
        <v>0</v>
      </c>
      <c r="AC16" s="30"/>
      <c r="AD16" s="100"/>
      <c r="AE16" s="16">
        <f t="shared" ref="AE16:AE79" si="0">T17*W17</f>
        <v>0</v>
      </c>
      <c r="AF16" s="16">
        <f t="shared" ref="AF16:AF79" si="1">V17*X17</f>
        <v>244172.43000000002</v>
      </c>
      <c r="AG16" s="16">
        <f t="shared" ref="AG16:AG79" si="2">AE16+AF16</f>
        <v>244172.43000000002</v>
      </c>
    </row>
    <row r="17" spans="2:33" s="1" customFormat="1" ht="11.1" customHeight="1" outlineLevel="1" x14ac:dyDescent="0.2">
      <c r="B17" s="31"/>
      <c r="C17" s="32" t="s">
        <v>68</v>
      </c>
      <c r="D17" s="33" t="s">
        <v>69</v>
      </c>
      <c r="E17" s="33"/>
      <c r="F17" s="34">
        <v>403.91699999999997</v>
      </c>
      <c r="G17" s="34">
        <v>320.95100000000002</v>
      </c>
      <c r="H17" s="34">
        <v>320.95100000000002</v>
      </c>
      <c r="I17" s="34">
        <v>356.65100000000001</v>
      </c>
      <c r="J17" s="34">
        <v>245.476</v>
      </c>
      <c r="K17" s="34">
        <v>369.2</v>
      </c>
      <c r="L17" s="34">
        <v>245.476</v>
      </c>
      <c r="M17" s="34">
        <v>357.45100000000002</v>
      </c>
      <c r="N17" s="34">
        <v>320.95100000000002</v>
      </c>
      <c r="O17" s="34">
        <v>320.95100000000002</v>
      </c>
      <c r="P17" s="34">
        <v>404.80500000000001</v>
      </c>
      <c r="Q17" s="34">
        <v>245.476</v>
      </c>
      <c r="R17" s="34">
        <v>403.07299999999998</v>
      </c>
      <c r="S17" s="34">
        <v>373.08100000000002</v>
      </c>
      <c r="T17" s="34">
        <f>$F$17+$G$17+$H$17+$I$17+$J$17+$K$17+$L$17+$M$17+$N$17+$O$17+$P$17+$Q$17+$R$17+$S$17</f>
        <v>4688.41</v>
      </c>
      <c r="U17" s="36">
        <v>0.28000000000000003</v>
      </c>
      <c r="V17" s="35">
        <f>ROUND($T$17*$U$17,3)</f>
        <v>1312.7550000000001</v>
      </c>
      <c r="W17" s="78"/>
      <c r="X17" s="79">
        <v>186</v>
      </c>
      <c r="Y17" s="36">
        <f>$X$17+$W$17</f>
        <v>186</v>
      </c>
      <c r="Z17" s="35">
        <f>$T$17*$W$17</f>
        <v>0</v>
      </c>
      <c r="AA17" s="35">
        <f>$V$17*$X$17</f>
        <v>244172.43000000002</v>
      </c>
      <c r="AB17" s="35">
        <f>$AA$17+$Z$17</f>
        <v>244172.43000000002</v>
      </c>
      <c r="AC17" s="37"/>
      <c r="AD17" s="101"/>
      <c r="AE17" s="16">
        <f t="shared" si="0"/>
        <v>0</v>
      </c>
      <c r="AF17" s="16">
        <f t="shared" si="1"/>
        <v>0</v>
      </c>
      <c r="AG17" s="16">
        <f t="shared" si="2"/>
        <v>0</v>
      </c>
    </row>
    <row r="18" spans="2:33" s="16" customFormat="1" ht="21.95" customHeight="1" outlineLevel="1" x14ac:dyDescent="0.15">
      <c r="B18" s="17">
        <v>2</v>
      </c>
      <c r="C18" s="18" t="s">
        <v>70</v>
      </c>
      <c r="D18" s="19" t="s">
        <v>67</v>
      </c>
      <c r="E18" s="19"/>
      <c r="F18" s="20">
        <v>403.91699999999997</v>
      </c>
      <c r="G18" s="20">
        <v>320.95100000000002</v>
      </c>
      <c r="H18" s="20">
        <v>320.95100000000002</v>
      </c>
      <c r="I18" s="20">
        <v>356.65100000000001</v>
      </c>
      <c r="J18" s="20">
        <v>245.476</v>
      </c>
      <c r="K18" s="20">
        <v>369.2</v>
      </c>
      <c r="L18" s="20">
        <v>245.476</v>
      </c>
      <c r="M18" s="20">
        <v>357.45100000000002</v>
      </c>
      <c r="N18" s="20">
        <v>320.95100000000002</v>
      </c>
      <c r="O18" s="20">
        <v>320.95100000000002</v>
      </c>
      <c r="P18" s="20">
        <v>404.80500000000001</v>
      </c>
      <c r="Q18" s="20">
        <v>245.476</v>
      </c>
      <c r="R18" s="20">
        <v>403.07299999999998</v>
      </c>
      <c r="S18" s="20">
        <v>373.08100000000002</v>
      </c>
      <c r="T18" s="21">
        <v>4688.41</v>
      </c>
      <c r="U18" s="22"/>
      <c r="V18" s="21">
        <v>4688.41</v>
      </c>
      <c r="W18" s="80"/>
      <c r="X18" s="81"/>
      <c r="Y18" s="22">
        <f>$AB$18/$V$18</f>
        <v>225.25001972950315</v>
      </c>
      <c r="Z18" s="22">
        <f>$Z$19+$Z$20+$Z$21</f>
        <v>0</v>
      </c>
      <c r="AA18" s="22">
        <f>$AA$19+$AA$20+$AA$21</f>
        <v>1056064.4449999998</v>
      </c>
      <c r="AB18" s="22">
        <f>$AB$19+$AB$20+$AB$21</f>
        <v>1056064.4449999998</v>
      </c>
      <c r="AC18" s="24"/>
      <c r="AD18" s="99"/>
      <c r="AE18" s="16">
        <f t="shared" si="0"/>
        <v>0</v>
      </c>
      <c r="AF18" s="16">
        <f t="shared" si="1"/>
        <v>0</v>
      </c>
      <c r="AG18" s="16">
        <f t="shared" si="2"/>
        <v>0</v>
      </c>
    </row>
    <row r="19" spans="2:33" s="25" customFormat="1" ht="11.1" customHeight="1" outlineLevel="1" x14ac:dyDescent="0.2">
      <c r="B19" s="26"/>
      <c r="C19" s="27" t="s">
        <v>32</v>
      </c>
      <c r="D19" s="28" t="s">
        <v>67</v>
      </c>
      <c r="E19" s="28"/>
      <c r="F19" s="29">
        <v>403.91699999999997</v>
      </c>
      <c r="G19" s="29">
        <v>320.95100000000002</v>
      </c>
      <c r="H19" s="29">
        <v>320.95100000000002</v>
      </c>
      <c r="I19" s="29">
        <v>356.65100000000001</v>
      </c>
      <c r="J19" s="29">
        <v>245.476</v>
      </c>
      <c r="K19" s="29">
        <v>369.2</v>
      </c>
      <c r="L19" s="29">
        <v>245.476</v>
      </c>
      <c r="M19" s="29">
        <v>357.45100000000002</v>
      </c>
      <c r="N19" s="29">
        <v>320.95100000000002</v>
      </c>
      <c r="O19" s="29">
        <v>320.95100000000002</v>
      </c>
      <c r="P19" s="29">
        <v>404.80500000000001</v>
      </c>
      <c r="Q19" s="29">
        <v>245.476</v>
      </c>
      <c r="R19" s="29">
        <v>403.07299999999998</v>
      </c>
      <c r="S19" s="29">
        <v>373.08100000000002</v>
      </c>
      <c r="T19" s="29">
        <f>$F$19+$G$19+$H$19+$I$19+$J$19+$K$19+$L$19+$M$19+$N$19+$O$19+$P$19+$Q$19+$R$19+$S$19</f>
        <v>4688.41</v>
      </c>
      <c r="U19" s="29">
        <v>1</v>
      </c>
      <c r="V19" s="30">
        <f>ROUND($T$19*$U$19,3)</f>
        <v>4688.41</v>
      </c>
      <c r="W19" s="76"/>
      <c r="X19" s="82"/>
      <c r="Y19" s="55">
        <f>$X$19+$W$19</f>
        <v>0</v>
      </c>
      <c r="Z19" s="30">
        <f>$T$19*$W$19</f>
        <v>0</v>
      </c>
      <c r="AA19" s="30">
        <f>$V$19*$X$19</f>
        <v>0</v>
      </c>
      <c r="AB19" s="30">
        <f>$AA$19+$Z$19</f>
        <v>0</v>
      </c>
      <c r="AC19" s="30"/>
      <c r="AD19" s="100"/>
      <c r="AE19" s="16">
        <f t="shared" si="0"/>
        <v>0</v>
      </c>
      <c r="AF19" s="16">
        <f t="shared" si="1"/>
        <v>997459.32</v>
      </c>
      <c r="AG19" s="16">
        <f t="shared" si="2"/>
        <v>997459.32</v>
      </c>
    </row>
    <row r="20" spans="2:33" s="1" customFormat="1" ht="11.1" customHeight="1" outlineLevel="1" x14ac:dyDescent="0.2">
      <c r="B20" s="31"/>
      <c r="C20" s="32" t="s">
        <v>71</v>
      </c>
      <c r="D20" s="33" t="s">
        <v>67</v>
      </c>
      <c r="E20" s="33"/>
      <c r="F20" s="34">
        <v>403.91699999999997</v>
      </c>
      <c r="G20" s="34">
        <v>320.95100000000002</v>
      </c>
      <c r="H20" s="34">
        <v>320.95100000000002</v>
      </c>
      <c r="I20" s="34">
        <v>356.65100000000001</v>
      </c>
      <c r="J20" s="34">
        <v>245.476</v>
      </c>
      <c r="K20" s="34">
        <v>369.2</v>
      </c>
      <c r="L20" s="34">
        <v>245.476</v>
      </c>
      <c r="M20" s="34">
        <v>357.45100000000002</v>
      </c>
      <c r="N20" s="34">
        <v>320.95100000000002</v>
      </c>
      <c r="O20" s="34">
        <v>320.95100000000002</v>
      </c>
      <c r="P20" s="34">
        <v>404.80500000000001</v>
      </c>
      <c r="Q20" s="34">
        <v>245.476</v>
      </c>
      <c r="R20" s="34">
        <v>403.07299999999998</v>
      </c>
      <c r="S20" s="34">
        <v>373.08100000000002</v>
      </c>
      <c r="T20" s="34">
        <f>$F$20+$G$20+$H$20+$I$20+$J$20+$K$20+$L$20+$M$20+$N$20+$O$20+$P$20+$Q$20+$R$20+$S$20</f>
        <v>4688.41</v>
      </c>
      <c r="U20" s="36">
        <v>1.1499999999999999</v>
      </c>
      <c r="V20" s="35">
        <f>ROUND($T$20*$U$20,3)</f>
        <v>5391.6719999999996</v>
      </c>
      <c r="W20" s="78"/>
      <c r="X20" s="79">
        <v>185</v>
      </c>
      <c r="Y20" s="36">
        <f>$X$20+$W$20</f>
        <v>185</v>
      </c>
      <c r="Z20" s="35">
        <f>$T$20*$W$20</f>
        <v>0</v>
      </c>
      <c r="AA20" s="35">
        <f>$V$20*$X$20</f>
        <v>997459.32</v>
      </c>
      <c r="AB20" s="35">
        <f>$AA$20+$Z$20</f>
        <v>997459.32</v>
      </c>
      <c r="AC20" s="37"/>
      <c r="AD20" s="101"/>
      <c r="AE20" s="16">
        <f t="shared" si="0"/>
        <v>0</v>
      </c>
      <c r="AF20" s="16">
        <f t="shared" si="1"/>
        <v>58605.125</v>
      </c>
      <c r="AG20" s="16">
        <f t="shared" si="2"/>
        <v>58605.125</v>
      </c>
    </row>
    <row r="21" spans="2:33" s="1" customFormat="1" ht="11.1" customHeight="1" outlineLevel="1" x14ac:dyDescent="0.2">
      <c r="B21" s="31"/>
      <c r="C21" s="32" t="s">
        <v>72</v>
      </c>
      <c r="D21" s="33" t="s">
        <v>73</v>
      </c>
      <c r="E21" s="33"/>
      <c r="F21" s="34">
        <v>403.91699999999997</v>
      </c>
      <c r="G21" s="34">
        <v>320.95100000000002</v>
      </c>
      <c r="H21" s="34">
        <v>320.95100000000002</v>
      </c>
      <c r="I21" s="34">
        <v>356.65100000000001</v>
      </c>
      <c r="J21" s="34">
        <v>245.476</v>
      </c>
      <c r="K21" s="34">
        <v>369.2</v>
      </c>
      <c r="L21" s="34">
        <v>245.476</v>
      </c>
      <c r="M21" s="34">
        <v>357.45100000000002</v>
      </c>
      <c r="N21" s="34">
        <v>320.95100000000002</v>
      </c>
      <c r="O21" s="34">
        <v>320.95100000000002</v>
      </c>
      <c r="P21" s="34">
        <v>404.80500000000001</v>
      </c>
      <c r="Q21" s="34">
        <v>245.476</v>
      </c>
      <c r="R21" s="34">
        <v>403.07299999999998</v>
      </c>
      <c r="S21" s="34">
        <v>373.08100000000002</v>
      </c>
      <c r="T21" s="34">
        <f>$F$21+$G$21+$H$21+$I$21+$J$21+$K$21+$L$21+$M$21+$N$21+$O$21+$P$21+$Q$21+$R$21+$S$21</f>
        <v>4688.41</v>
      </c>
      <c r="U21" s="38">
        <v>0.5</v>
      </c>
      <c r="V21" s="35">
        <f>ROUND($T$21*$U$21,3)</f>
        <v>2344.2049999999999</v>
      </c>
      <c r="W21" s="78"/>
      <c r="X21" s="79">
        <v>25</v>
      </c>
      <c r="Y21" s="36">
        <f>$X$21+$W$21</f>
        <v>25</v>
      </c>
      <c r="Z21" s="35">
        <f>$T$21*$W$21</f>
        <v>0</v>
      </c>
      <c r="AA21" s="35">
        <f>$V$21*$X$21</f>
        <v>58605.125</v>
      </c>
      <c r="AB21" s="35">
        <f>$AA$21+$Z$21</f>
        <v>58605.125</v>
      </c>
      <c r="AC21" s="37"/>
      <c r="AD21" s="101"/>
      <c r="AE21" s="16">
        <f t="shared" si="0"/>
        <v>0</v>
      </c>
      <c r="AF21" s="16">
        <f t="shared" si="1"/>
        <v>0</v>
      </c>
      <c r="AG21" s="16">
        <f t="shared" si="2"/>
        <v>0</v>
      </c>
    </row>
    <row r="22" spans="2:33" s="16" customFormat="1" ht="21.95" customHeight="1" outlineLevel="1" x14ac:dyDescent="0.15">
      <c r="B22" s="17">
        <v>3</v>
      </c>
      <c r="C22" s="18" t="s">
        <v>74</v>
      </c>
      <c r="D22" s="19" t="s">
        <v>67</v>
      </c>
      <c r="E22" s="19"/>
      <c r="F22" s="20">
        <v>175.684</v>
      </c>
      <c r="G22" s="20">
        <v>125.979</v>
      </c>
      <c r="H22" s="20">
        <v>125.979</v>
      </c>
      <c r="I22" s="20">
        <v>120.782</v>
      </c>
      <c r="J22" s="20">
        <v>90.320999999999998</v>
      </c>
      <c r="K22" s="20">
        <v>125.857</v>
      </c>
      <c r="L22" s="20">
        <v>90.320999999999998</v>
      </c>
      <c r="M22" s="20">
        <v>117.32</v>
      </c>
      <c r="N22" s="20">
        <v>125.979</v>
      </c>
      <c r="O22" s="20">
        <v>125.979</v>
      </c>
      <c r="P22" s="20">
        <v>174.255</v>
      </c>
      <c r="Q22" s="20">
        <v>90.320999999999998</v>
      </c>
      <c r="R22" s="20">
        <v>174.524</v>
      </c>
      <c r="S22" s="20">
        <v>149.45099999999999</v>
      </c>
      <c r="T22" s="21">
        <v>1812.752</v>
      </c>
      <c r="U22" s="22"/>
      <c r="V22" s="21">
        <v>1812.752</v>
      </c>
      <c r="W22" s="80"/>
      <c r="X22" s="81"/>
      <c r="Y22" s="22">
        <f>$AB$22/$V$22</f>
        <v>52.080045146826485</v>
      </c>
      <c r="Z22" s="22">
        <f>$Z$23+$Z$24</f>
        <v>0</v>
      </c>
      <c r="AA22" s="22">
        <f>$AA$23+$AA$24</f>
        <v>94408.206000000006</v>
      </c>
      <c r="AB22" s="22">
        <f>$AB$23+$AB$24</f>
        <v>94408.206000000006</v>
      </c>
      <c r="AC22" s="23">
        <v>1</v>
      </c>
      <c r="AD22" s="99"/>
      <c r="AE22" s="16">
        <f t="shared" si="0"/>
        <v>0</v>
      </c>
      <c r="AF22" s="16">
        <f t="shared" si="1"/>
        <v>0</v>
      </c>
      <c r="AG22" s="16">
        <f t="shared" si="2"/>
        <v>0</v>
      </c>
    </row>
    <row r="23" spans="2:33" s="25" customFormat="1" ht="11.1" customHeight="1" outlineLevel="1" x14ac:dyDescent="0.2">
      <c r="B23" s="26"/>
      <c r="C23" s="27" t="s">
        <v>32</v>
      </c>
      <c r="D23" s="28" t="s">
        <v>67</v>
      </c>
      <c r="E23" s="28"/>
      <c r="F23" s="29">
        <v>175.684</v>
      </c>
      <c r="G23" s="29">
        <v>125.979</v>
      </c>
      <c r="H23" s="29">
        <v>125.979</v>
      </c>
      <c r="I23" s="29">
        <v>120.782</v>
      </c>
      <c r="J23" s="29">
        <v>90.320999999999998</v>
      </c>
      <c r="K23" s="29">
        <v>125.857</v>
      </c>
      <c r="L23" s="29">
        <v>90.320999999999998</v>
      </c>
      <c r="M23" s="29">
        <v>117.32</v>
      </c>
      <c r="N23" s="29">
        <v>125.979</v>
      </c>
      <c r="O23" s="29">
        <v>125.979</v>
      </c>
      <c r="P23" s="29">
        <v>174.255</v>
      </c>
      <c r="Q23" s="29">
        <v>90.320999999999998</v>
      </c>
      <c r="R23" s="29">
        <v>174.524</v>
      </c>
      <c r="S23" s="29">
        <v>149.45099999999999</v>
      </c>
      <c r="T23" s="29">
        <f>$F$23+$G$23+$H$23+$I$23+$J$23+$K$23+$L$23+$M$23+$N$23+$O$23+$P$23+$Q$23+$R$23+$S$23</f>
        <v>1812.752</v>
      </c>
      <c r="U23" s="29">
        <v>1</v>
      </c>
      <c r="V23" s="30">
        <f>ROUND($T$23*$U$23,3)</f>
        <v>1812.752</v>
      </c>
      <c r="W23" s="76"/>
      <c r="X23" s="82"/>
      <c r="Y23" s="55">
        <f>$X$23+$W$23</f>
        <v>0</v>
      </c>
      <c r="Z23" s="30">
        <f>$T$23*$W$23</f>
        <v>0</v>
      </c>
      <c r="AA23" s="30">
        <f>$V$23*$X$23</f>
        <v>0</v>
      </c>
      <c r="AB23" s="30">
        <f>$AA$23+$Z$23</f>
        <v>0</v>
      </c>
      <c r="AC23" s="30"/>
      <c r="AD23" s="100"/>
      <c r="AE23" s="16">
        <f t="shared" si="0"/>
        <v>0</v>
      </c>
      <c r="AF23" s="16">
        <f t="shared" si="1"/>
        <v>94408.206000000006</v>
      </c>
      <c r="AG23" s="16">
        <f t="shared" si="2"/>
        <v>94408.206000000006</v>
      </c>
    </row>
    <row r="24" spans="2:33" s="1" customFormat="1" ht="11.1" customHeight="1" outlineLevel="1" x14ac:dyDescent="0.2">
      <c r="B24" s="31"/>
      <c r="C24" s="32" t="s">
        <v>68</v>
      </c>
      <c r="D24" s="33" t="s">
        <v>69</v>
      </c>
      <c r="E24" s="33"/>
      <c r="F24" s="34">
        <v>175.684</v>
      </c>
      <c r="G24" s="34">
        <v>125.979</v>
      </c>
      <c r="H24" s="34">
        <v>125.979</v>
      </c>
      <c r="I24" s="34">
        <v>120.782</v>
      </c>
      <c r="J24" s="34">
        <v>90.320999999999998</v>
      </c>
      <c r="K24" s="34">
        <v>125.857</v>
      </c>
      <c r="L24" s="34">
        <v>90.320999999999998</v>
      </c>
      <c r="M24" s="34">
        <v>117.32</v>
      </c>
      <c r="N24" s="34">
        <v>125.979</v>
      </c>
      <c r="O24" s="34">
        <v>125.979</v>
      </c>
      <c r="P24" s="34">
        <v>174.255</v>
      </c>
      <c r="Q24" s="34">
        <v>90.320999999999998</v>
      </c>
      <c r="R24" s="34">
        <v>174.524</v>
      </c>
      <c r="S24" s="34">
        <v>149.45099999999999</v>
      </c>
      <c r="T24" s="34">
        <f>$F$24+$G$24+$H$24+$I$24+$J$24+$K$24+$L$24+$M$24+$N$24+$O$24+$P$24+$Q$24+$R$24+$S$24</f>
        <v>1812.752</v>
      </c>
      <c r="U24" s="36">
        <v>0.28000000000000003</v>
      </c>
      <c r="V24" s="35">
        <f>ROUND($T$24*$U$24,3)</f>
        <v>507.57100000000003</v>
      </c>
      <c r="W24" s="78"/>
      <c r="X24" s="79">
        <v>186</v>
      </c>
      <c r="Y24" s="36">
        <f>$X$24+$W$24</f>
        <v>186</v>
      </c>
      <c r="Z24" s="35">
        <f>$T$24*$W$24</f>
        <v>0</v>
      </c>
      <c r="AA24" s="35">
        <f>$V$24*$X$24</f>
        <v>94408.206000000006</v>
      </c>
      <c r="AB24" s="35">
        <f>$AA$24+$Z$24</f>
        <v>94408.206000000006</v>
      </c>
      <c r="AC24" s="37"/>
      <c r="AD24" s="101"/>
      <c r="AE24" s="16">
        <f t="shared" si="0"/>
        <v>0</v>
      </c>
      <c r="AF24" s="16">
        <f t="shared" si="1"/>
        <v>0</v>
      </c>
      <c r="AG24" s="16">
        <f t="shared" si="2"/>
        <v>0</v>
      </c>
    </row>
    <row r="25" spans="2:33" s="16" customFormat="1" ht="21.95" customHeight="1" outlineLevel="1" x14ac:dyDescent="0.15">
      <c r="B25" s="17">
        <v>4</v>
      </c>
      <c r="C25" s="18" t="s">
        <v>75</v>
      </c>
      <c r="D25" s="19" t="s">
        <v>67</v>
      </c>
      <c r="E25" s="19"/>
      <c r="F25" s="20">
        <v>175.684</v>
      </c>
      <c r="G25" s="20">
        <v>125.979</v>
      </c>
      <c r="H25" s="20">
        <v>125.979</v>
      </c>
      <c r="I25" s="20">
        <v>120.782</v>
      </c>
      <c r="J25" s="20">
        <v>90.320999999999998</v>
      </c>
      <c r="K25" s="20">
        <v>125.857</v>
      </c>
      <c r="L25" s="20">
        <v>90.320999999999998</v>
      </c>
      <c r="M25" s="20">
        <v>117.32</v>
      </c>
      <c r="N25" s="20">
        <v>125.979</v>
      </c>
      <c r="O25" s="20">
        <v>125.979</v>
      </c>
      <c r="P25" s="20">
        <v>174.255</v>
      </c>
      <c r="Q25" s="20">
        <v>90.320999999999998</v>
      </c>
      <c r="R25" s="20">
        <v>174.524</v>
      </c>
      <c r="S25" s="20">
        <v>149.45099999999999</v>
      </c>
      <c r="T25" s="21">
        <v>1812.752</v>
      </c>
      <c r="U25" s="22"/>
      <c r="V25" s="21">
        <v>1812.752</v>
      </c>
      <c r="W25" s="80"/>
      <c r="X25" s="81"/>
      <c r="Y25" s="22">
        <f>$AB$25/$V$25</f>
        <v>225.25002041095527</v>
      </c>
      <c r="Z25" s="22">
        <f>$Z$26+$Z$27+$Z$28</f>
        <v>0</v>
      </c>
      <c r="AA25" s="22">
        <f>$AA$26+$AA$27+$AA$28</f>
        <v>408322.42499999999</v>
      </c>
      <c r="AB25" s="22">
        <f>$AB$26+$AB$27+$AB$28</f>
        <v>408322.42499999999</v>
      </c>
      <c r="AC25" s="24"/>
      <c r="AD25" s="99"/>
      <c r="AE25" s="16">
        <f t="shared" si="0"/>
        <v>0</v>
      </c>
      <c r="AF25" s="16">
        <f t="shared" si="1"/>
        <v>0</v>
      </c>
      <c r="AG25" s="16">
        <f t="shared" si="2"/>
        <v>0</v>
      </c>
    </row>
    <row r="26" spans="2:33" s="25" customFormat="1" ht="11.1" customHeight="1" outlineLevel="1" x14ac:dyDescent="0.2">
      <c r="B26" s="26"/>
      <c r="C26" s="27" t="s">
        <v>32</v>
      </c>
      <c r="D26" s="28" t="s">
        <v>67</v>
      </c>
      <c r="E26" s="28"/>
      <c r="F26" s="29">
        <v>175.684</v>
      </c>
      <c r="G26" s="29">
        <v>125.979</v>
      </c>
      <c r="H26" s="29">
        <v>125.979</v>
      </c>
      <c r="I26" s="29">
        <v>120.782</v>
      </c>
      <c r="J26" s="29">
        <v>90.320999999999998</v>
      </c>
      <c r="K26" s="29">
        <v>125.857</v>
      </c>
      <c r="L26" s="29">
        <v>90.320999999999998</v>
      </c>
      <c r="M26" s="29">
        <v>117.32</v>
      </c>
      <c r="N26" s="29">
        <v>125.979</v>
      </c>
      <c r="O26" s="29">
        <v>125.979</v>
      </c>
      <c r="P26" s="29">
        <v>174.255</v>
      </c>
      <c r="Q26" s="29">
        <v>90.320999999999998</v>
      </c>
      <c r="R26" s="29">
        <v>174.524</v>
      </c>
      <c r="S26" s="29">
        <v>149.45099999999999</v>
      </c>
      <c r="T26" s="29">
        <f>$F$26+$G$26+$H$26+$I$26+$J$26+$K$26+$L$26+$M$26+$N$26+$O$26+$P$26+$Q$26+$R$26+$S$26</f>
        <v>1812.752</v>
      </c>
      <c r="U26" s="29">
        <v>1</v>
      </c>
      <c r="V26" s="30">
        <f>ROUND($T$26*$U$26,3)</f>
        <v>1812.752</v>
      </c>
      <c r="W26" s="76"/>
      <c r="X26" s="82"/>
      <c r="Y26" s="55">
        <f>$X$26+$W$26</f>
        <v>0</v>
      </c>
      <c r="Z26" s="30">
        <f>$T$26*$W$26</f>
        <v>0</v>
      </c>
      <c r="AA26" s="30">
        <f>$V$26*$X$26</f>
        <v>0</v>
      </c>
      <c r="AB26" s="30">
        <f>$AA$26+$Z$26</f>
        <v>0</v>
      </c>
      <c r="AC26" s="30"/>
      <c r="AD26" s="100"/>
      <c r="AE26" s="16">
        <f t="shared" si="0"/>
        <v>0</v>
      </c>
      <c r="AF26" s="16">
        <f t="shared" si="1"/>
        <v>385663.02499999997</v>
      </c>
      <c r="AG26" s="16">
        <f t="shared" si="2"/>
        <v>385663.02499999997</v>
      </c>
    </row>
    <row r="27" spans="2:33" s="1" customFormat="1" ht="11.1" customHeight="1" outlineLevel="1" x14ac:dyDescent="0.2">
      <c r="B27" s="31"/>
      <c r="C27" s="32" t="s">
        <v>76</v>
      </c>
      <c r="D27" s="33" t="s">
        <v>67</v>
      </c>
      <c r="E27" s="33"/>
      <c r="F27" s="34">
        <v>175.684</v>
      </c>
      <c r="G27" s="34">
        <v>125.979</v>
      </c>
      <c r="H27" s="34">
        <v>125.979</v>
      </c>
      <c r="I27" s="34">
        <v>120.782</v>
      </c>
      <c r="J27" s="34">
        <v>90.320999999999998</v>
      </c>
      <c r="K27" s="34">
        <v>125.857</v>
      </c>
      <c r="L27" s="34">
        <v>90.320999999999998</v>
      </c>
      <c r="M27" s="34">
        <v>117.32</v>
      </c>
      <c r="N27" s="34">
        <v>125.979</v>
      </c>
      <c r="O27" s="34">
        <v>125.979</v>
      </c>
      <c r="P27" s="34">
        <v>174.255</v>
      </c>
      <c r="Q27" s="34">
        <v>90.320999999999998</v>
      </c>
      <c r="R27" s="34">
        <v>174.524</v>
      </c>
      <c r="S27" s="34">
        <v>149.45099999999999</v>
      </c>
      <c r="T27" s="34">
        <f>$F$27+$G$27+$H$27+$I$27+$J$27+$K$27+$L$27+$M$27+$N$27+$O$27+$P$27+$Q$27+$R$27+$S$27</f>
        <v>1812.752</v>
      </c>
      <c r="U27" s="36">
        <v>1.1499999999999999</v>
      </c>
      <c r="V27" s="35">
        <f>ROUND($T$27*$U$27,3)</f>
        <v>2084.665</v>
      </c>
      <c r="W27" s="78"/>
      <c r="X27" s="79">
        <v>185</v>
      </c>
      <c r="Y27" s="36">
        <f>$X$27+$W$27</f>
        <v>185</v>
      </c>
      <c r="Z27" s="35">
        <f>$T$27*$W$27</f>
        <v>0</v>
      </c>
      <c r="AA27" s="35">
        <f>$V$27*$X$27</f>
        <v>385663.02499999997</v>
      </c>
      <c r="AB27" s="35">
        <f>$AA$27+$Z$27</f>
        <v>385663.02499999997</v>
      </c>
      <c r="AC27" s="37"/>
      <c r="AD27" s="101"/>
      <c r="AE27" s="16">
        <f t="shared" si="0"/>
        <v>0</v>
      </c>
      <c r="AF27" s="16">
        <f t="shared" si="1"/>
        <v>22659.399999999998</v>
      </c>
      <c r="AG27" s="16">
        <f t="shared" si="2"/>
        <v>22659.399999999998</v>
      </c>
    </row>
    <row r="28" spans="2:33" s="1" customFormat="1" ht="11.1" customHeight="1" outlineLevel="1" x14ac:dyDescent="0.2">
      <c r="B28" s="31"/>
      <c r="C28" s="32" t="s">
        <v>72</v>
      </c>
      <c r="D28" s="33" t="s">
        <v>73</v>
      </c>
      <c r="E28" s="33"/>
      <c r="F28" s="34">
        <v>175.684</v>
      </c>
      <c r="G28" s="34">
        <v>125.979</v>
      </c>
      <c r="H28" s="34">
        <v>125.979</v>
      </c>
      <c r="I28" s="34">
        <v>120.782</v>
      </c>
      <c r="J28" s="34">
        <v>90.320999999999998</v>
      </c>
      <c r="K28" s="34">
        <v>125.857</v>
      </c>
      <c r="L28" s="34">
        <v>90.320999999999998</v>
      </c>
      <c r="M28" s="34">
        <v>117.32</v>
      </c>
      <c r="N28" s="34">
        <v>125.979</v>
      </c>
      <c r="O28" s="34">
        <v>125.979</v>
      </c>
      <c r="P28" s="34">
        <v>174.255</v>
      </c>
      <c r="Q28" s="34">
        <v>90.320999999999998</v>
      </c>
      <c r="R28" s="34">
        <v>174.524</v>
      </c>
      <c r="S28" s="34">
        <v>149.45099999999999</v>
      </c>
      <c r="T28" s="34">
        <f>$F$28+$G$28+$H$28+$I$28+$J$28+$K$28+$L$28+$M$28+$N$28+$O$28+$P$28+$Q$28+$R$28+$S$28</f>
        <v>1812.752</v>
      </c>
      <c r="U28" s="38">
        <v>0.5</v>
      </c>
      <c r="V28" s="35">
        <f>ROUND($T$28*$U$28,3)</f>
        <v>906.37599999999998</v>
      </c>
      <c r="W28" s="78"/>
      <c r="X28" s="79">
        <v>25</v>
      </c>
      <c r="Y28" s="36">
        <f>$X$28+$W$28</f>
        <v>25</v>
      </c>
      <c r="Z28" s="35">
        <f>$T$28*$W$28</f>
        <v>0</v>
      </c>
      <c r="AA28" s="35">
        <f>$V$28*$X$28</f>
        <v>22659.399999999998</v>
      </c>
      <c r="AB28" s="35">
        <f>$AA$28+$Z$28</f>
        <v>22659.399999999998</v>
      </c>
      <c r="AC28" s="37"/>
      <c r="AD28" s="101"/>
      <c r="AE28" s="16">
        <f t="shared" si="0"/>
        <v>0</v>
      </c>
      <c r="AF28" s="16">
        <f t="shared" si="1"/>
        <v>0</v>
      </c>
      <c r="AG28" s="16">
        <f t="shared" si="2"/>
        <v>0</v>
      </c>
    </row>
    <row r="29" spans="2:33" s="16" customFormat="1" ht="32.1" customHeight="1" outlineLevel="1" x14ac:dyDescent="0.15">
      <c r="B29" s="17">
        <v>5</v>
      </c>
      <c r="C29" s="18" t="s">
        <v>77</v>
      </c>
      <c r="D29" s="19" t="s">
        <v>78</v>
      </c>
      <c r="E29" s="19"/>
      <c r="F29" s="20">
        <v>60.588000000000001</v>
      </c>
      <c r="G29" s="20">
        <v>48.143000000000001</v>
      </c>
      <c r="H29" s="20">
        <v>48.143000000000001</v>
      </c>
      <c r="I29" s="20">
        <v>53.497999999999998</v>
      </c>
      <c r="J29" s="20">
        <v>36.820999999999998</v>
      </c>
      <c r="K29" s="20">
        <v>55.38</v>
      </c>
      <c r="L29" s="20">
        <v>36.820999999999998</v>
      </c>
      <c r="M29" s="20">
        <v>53.618000000000002</v>
      </c>
      <c r="N29" s="20">
        <v>48.143000000000001</v>
      </c>
      <c r="O29" s="20">
        <v>48.143000000000001</v>
      </c>
      <c r="P29" s="20">
        <v>60.720999999999997</v>
      </c>
      <c r="Q29" s="20">
        <v>36.820999999999998</v>
      </c>
      <c r="R29" s="20">
        <v>60.460999999999999</v>
      </c>
      <c r="S29" s="20">
        <v>55.962000000000003</v>
      </c>
      <c r="T29" s="20">
        <v>703.26300000000003</v>
      </c>
      <c r="U29" s="22"/>
      <c r="V29" s="20">
        <v>703.26300000000003</v>
      </c>
      <c r="W29" s="80"/>
      <c r="X29" s="81"/>
      <c r="Y29" s="22">
        <f>$AB$29/$V$29</f>
        <v>412.49999999999994</v>
      </c>
      <c r="Z29" s="22">
        <f>$Z$30+$Z$31+$Z$32</f>
        <v>0</v>
      </c>
      <c r="AA29" s="22">
        <f>$AA$30+$AA$31+$AA$32</f>
        <v>290095.98749999999</v>
      </c>
      <c r="AB29" s="22">
        <f>$AB$30+$AB$31+$AB$32</f>
        <v>290095.98749999999</v>
      </c>
      <c r="AC29" s="24"/>
      <c r="AD29" s="99"/>
      <c r="AE29" s="16">
        <f t="shared" si="0"/>
        <v>0</v>
      </c>
      <c r="AF29" s="16">
        <f t="shared" si="1"/>
        <v>0</v>
      </c>
      <c r="AG29" s="16">
        <f t="shared" si="2"/>
        <v>0</v>
      </c>
    </row>
    <row r="30" spans="2:33" s="25" customFormat="1" ht="11.1" customHeight="1" outlineLevel="1" x14ac:dyDescent="0.2">
      <c r="B30" s="26"/>
      <c r="C30" s="27" t="s">
        <v>32</v>
      </c>
      <c r="D30" s="28" t="s">
        <v>78</v>
      </c>
      <c r="E30" s="28"/>
      <c r="F30" s="29">
        <v>60.588000000000001</v>
      </c>
      <c r="G30" s="29">
        <v>48.143000000000001</v>
      </c>
      <c r="H30" s="29">
        <v>48.143000000000001</v>
      </c>
      <c r="I30" s="29">
        <v>53.497999999999998</v>
      </c>
      <c r="J30" s="29">
        <v>36.820999999999998</v>
      </c>
      <c r="K30" s="29">
        <v>55.38</v>
      </c>
      <c r="L30" s="29">
        <v>36.820999999999998</v>
      </c>
      <c r="M30" s="29">
        <v>53.618000000000002</v>
      </c>
      <c r="N30" s="29">
        <v>48.143000000000001</v>
      </c>
      <c r="O30" s="29">
        <v>48.143000000000001</v>
      </c>
      <c r="P30" s="29">
        <v>60.720999999999997</v>
      </c>
      <c r="Q30" s="29">
        <v>36.820999999999998</v>
      </c>
      <c r="R30" s="29">
        <v>60.460999999999999</v>
      </c>
      <c r="S30" s="29">
        <v>55.962000000000003</v>
      </c>
      <c r="T30" s="29">
        <f>$F$30+$G$30+$H$30+$I$30+$J$30+$K$30+$L$30+$M$30+$N$30+$O$30+$P$30+$Q$30+$R$30+$S$30</f>
        <v>703.26300000000003</v>
      </c>
      <c r="U30" s="29">
        <v>1</v>
      </c>
      <c r="V30" s="30">
        <f>ROUND($T$30*$U$30,3)</f>
        <v>703.26300000000003</v>
      </c>
      <c r="W30" s="76"/>
      <c r="X30" s="82"/>
      <c r="Y30" s="55">
        <f>$X$30+$W$30</f>
        <v>0</v>
      </c>
      <c r="Z30" s="30">
        <f>$T$30*$W$30</f>
        <v>0</v>
      </c>
      <c r="AA30" s="30">
        <f>$V$30*$X$30</f>
        <v>0</v>
      </c>
      <c r="AB30" s="30">
        <f>$AA$30+$Z$30</f>
        <v>0</v>
      </c>
      <c r="AC30" s="30"/>
      <c r="AD30" s="100"/>
      <c r="AE30" s="16">
        <f t="shared" si="0"/>
        <v>0</v>
      </c>
      <c r="AF30" s="16">
        <f t="shared" si="1"/>
        <v>290095.98749999999</v>
      </c>
      <c r="AG30" s="16">
        <f t="shared" si="2"/>
        <v>290095.98749999999</v>
      </c>
    </row>
    <row r="31" spans="2:33" s="1" customFormat="1" ht="21.95" customHeight="1" outlineLevel="1" x14ac:dyDescent="0.2">
      <c r="B31" s="31"/>
      <c r="C31" s="32" t="s">
        <v>79</v>
      </c>
      <c r="D31" s="33" t="s">
        <v>80</v>
      </c>
      <c r="E31" s="33"/>
      <c r="F31" s="39">
        <v>1999.404</v>
      </c>
      <c r="G31" s="39">
        <v>1588.7190000000001</v>
      </c>
      <c r="H31" s="39">
        <v>1588.7190000000001</v>
      </c>
      <c r="I31" s="39">
        <v>1765.434</v>
      </c>
      <c r="J31" s="39">
        <v>1215.0930000000001</v>
      </c>
      <c r="K31" s="39">
        <v>1827.54</v>
      </c>
      <c r="L31" s="39">
        <v>1215.0930000000001</v>
      </c>
      <c r="M31" s="39">
        <v>1769.394</v>
      </c>
      <c r="N31" s="39">
        <v>1588.7190000000001</v>
      </c>
      <c r="O31" s="39">
        <v>1588.7190000000001</v>
      </c>
      <c r="P31" s="39">
        <v>2003.7929999999999</v>
      </c>
      <c r="Q31" s="39">
        <v>1215.0930000000001</v>
      </c>
      <c r="R31" s="39">
        <v>1995.213</v>
      </c>
      <c r="S31" s="39">
        <v>1846.7460000000001</v>
      </c>
      <c r="T31" s="39">
        <f>$F$31+$G$31+$H$31+$I$31+$J$31+$K$31+$L$31+$M$31+$N$31+$O$31+$P$31+$Q$31+$R$31+$S$31</f>
        <v>23207.679000000004</v>
      </c>
      <c r="U31" s="35">
        <f>1</f>
        <v>1</v>
      </c>
      <c r="V31" s="35">
        <f>ROUND($T$31*$U$31,3)</f>
        <v>23207.679</v>
      </c>
      <c r="W31" s="78"/>
      <c r="X31" s="79">
        <v>12.5</v>
      </c>
      <c r="Y31" s="35">
        <f>$X$31+$W$31</f>
        <v>12.5</v>
      </c>
      <c r="Z31" s="35">
        <f>$T$31*$W$31</f>
        <v>0</v>
      </c>
      <c r="AA31" s="35">
        <f>$V$31*$X$31</f>
        <v>290095.98749999999</v>
      </c>
      <c r="AB31" s="35">
        <f>$AA$31+$Z$31</f>
        <v>290095.98749999999</v>
      </c>
      <c r="AC31" s="37" t="s">
        <v>81</v>
      </c>
      <c r="AD31" s="101"/>
      <c r="AE31" s="16">
        <f t="shared" si="0"/>
        <v>0</v>
      </c>
      <c r="AF31" s="16">
        <f t="shared" si="1"/>
        <v>0</v>
      </c>
      <c r="AG31" s="16">
        <f t="shared" si="2"/>
        <v>0</v>
      </c>
    </row>
    <row r="32" spans="2:33" s="1" customFormat="1" ht="33" customHeight="1" outlineLevel="1" x14ac:dyDescent="0.2">
      <c r="B32" s="58"/>
      <c r="C32" s="59" t="s">
        <v>82</v>
      </c>
      <c r="D32" s="60" t="s">
        <v>78</v>
      </c>
      <c r="E32" s="60"/>
      <c r="F32" s="61">
        <v>60.588000000000001</v>
      </c>
      <c r="G32" s="61">
        <v>48.143000000000001</v>
      </c>
      <c r="H32" s="61">
        <v>48.143000000000001</v>
      </c>
      <c r="I32" s="61">
        <v>53.497999999999998</v>
      </c>
      <c r="J32" s="61">
        <v>36.820999999999998</v>
      </c>
      <c r="K32" s="61">
        <v>55.38</v>
      </c>
      <c r="L32" s="61">
        <v>36.820999999999998</v>
      </c>
      <c r="M32" s="61">
        <v>53.618000000000002</v>
      </c>
      <c r="N32" s="61">
        <v>48.143000000000001</v>
      </c>
      <c r="O32" s="61">
        <v>48.143000000000001</v>
      </c>
      <c r="P32" s="61">
        <v>60.720999999999997</v>
      </c>
      <c r="Q32" s="61">
        <v>36.820999999999998</v>
      </c>
      <c r="R32" s="61">
        <v>60.460999999999999</v>
      </c>
      <c r="S32" s="61">
        <v>55.962000000000003</v>
      </c>
      <c r="T32" s="61">
        <f>$F$32+$G$32+$H$32+$I$32+$J$32+$K$32+$L$32+$M$32+$N$32+$O$32+$P$32+$Q$32+$R$32+$S$32</f>
        <v>703.26300000000003</v>
      </c>
      <c r="U32" s="62">
        <v>1.02</v>
      </c>
      <c r="V32" s="63">
        <f>ROUND($T$32*$U$32,3)</f>
        <v>717.32799999999997</v>
      </c>
      <c r="W32" s="83"/>
      <c r="X32" s="84"/>
      <c r="Y32" s="63">
        <f>$X$32+$W$32</f>
        <v>0</v>
      </c>
      <c r="Z32" s="63">
        <f>$T$32*$W$32</f>
        <v>0</v>
      </c>
      <c r="AA32" s="63">
        <f>$V$32*$X$32</f>
        <v>0</v>
      </c>
      <c r="AB32" s="63">
        <f>$AA$32+$Z$32</f>
        <v>0</v>
      </c>
      <c r="AC32" s="64" t="s">
        <v>203</v>
      </c>
      <c r="AD32" s="102"/>
      <c r="AE32" s="16">
        <f t="shared" si="0"/>
        <v>0</v>
      </c>
      <c r="AF32" s="16">
        <f t="shared" si="1"/>
        <v>0</v>
      </c>
      <c r="AG32" s="16">
        <f t="shared" si="2"/>
        <v>0</v>
      </c>
    </row>
    <row r="33" spans="2:33" s="16" customFormat="1" ht="11.1" customHeight="1" outlineLevel="1" x14ac:dyDescent="0.15">
      <c r="B33" s="17">
        <v>6</v>
      </c>
      <c r="C33" s="18" t="s">
        <v>83</v>
      </c>
      <c r="D33" s="19" t="s">
        <v>78</v>
      </c>
      <c r="E33" s="19"/>
      <c r="F33" s="20">
        <v>53.335000000000001</v>
      </c>
      <c r="G33" s="20">
        <v>40.591999999999999</v>
      </c>
      <c r="H33" s="20">
        <v>34.671999999999997</v>
      </c>
      <c r="I33" s="20">
        <v>44.656999999999996</v>
      </c>
      <c r="J33" s="20">
        <v>24.61</v>
      </c>
      <c r="K33" s="20">
        <v>46.841000000000001</v>
      </c>
      <c r="L33" s="20">
        <v>24.61</v>
      </c>
      <c r="M33" s="20">
        <v>44.64</v>
      </c>
      <c r="N33" s="20">
        <v>34.671999999999997</v>
      </c>
      <c r="O33" s="20">
        <v>34.671999999999997</v>
      </c>
      <c r="P33" s="20">
        <v>64.814999999999998</v>
      </c>
      <c r="Q33" s="20">
        <v>24.582999999999998</v>
      </c>
      <c r="R33" s="20">
        <v>40.017000000000003</v>
      </c>
      <c r="S33" s="20">
        <v>42.689</v>
      </c>
      <c r="T33" s="20">
        <v>555.40499999999997</v>
      </c>
      <c r="U33" s="22"/>
      <c r="V33" s="20">
        <v>555.40499999999997</v>
      </c>
      <c r="W33" s="80"/>
      <c r="X33" s="81"/>
      <c r="Y33" s="22">
        <f>$AB$33/$V$33</f>
        <v>3876.52523833959</v>
      </c>
      <c r="Z33" s="22">
        <f>$Z$34+$Z$35+$Z$36</f>
        <v>0</v>
      </c>
      <c r="AA33" s="22">
        <f>$AA$34+$AA$35+$AA$36</f>
        <v>2153041.5</v>
      </c>
      <c r="AB33" s="22">
        <f>$AB$34+$AB$35+$AB$36</f>
        <v>2153041.5</v>
      </c>
      <c r="AC33" s="24"/>
      <c r="AD33" s="99"/>
      <c r="AE33" s="16">
        <f t="shared" si="0"/>
        <v>0</v>
      </c>
      <c r="AF33" s="16">
        <f t="shared" si="1"/>
        <v>0</v>
      </c>
      <c r="AG33" s="16">
        <f t="shared" si="2"/>
        <v>0</v>
      </c>
    </row>
    <row r="34" spans="2:33" s="25" customFormat="1" ht="11.1" customHeight="1" outlineLevel="1" x14ac:dyDescent="0.2">
      <c r="B34" s="26"/>
      <c r="C34" s="27" t="s">
        <v>32</v>
      </c>
      <c r="D34" s="28" t="s">
        <v>78</v>
      </c>
      <c r="E34" s="28"/>
      <c r="F34" s="29">
        <v>53.335000000000001</v>
      </c>
      <c r="G34" s="29">
        <v>40.591999999999999</v>
      </c>
      <c r="H34" s="29">
        <v>34.671999999999997</v>
      </c>
      <c r="I34" s="29">
        <v>44.656999999999996</v>
      </c>
      <c r="J34" s="29">
        <v>24.61</v>
      </c>
      <c r="K34" s="29">
        <v>46.841000000000001</v>
      </c>
      <c r="L34" s="29">
        <v>24.61</v>
      </c>
      <c r="M34" s="29">
        <v>44.64</v>
      </c>
      <c r="N34" s="29">
        <v>34.671999999999997</v>
      </c>
      <c r="O34" s="29">
        <v>34.671999999999997</v>
      </c>
      <c r="P34" s="29">
        <v>64.814999999999998</v>
      </c>
      <c r="Q34" s="29">
        <v>24.582999999999998</v>
      </c>
      <c r="R34" s="29">
        <v>40.017000000000003</v>
      </c>
      <c r="S34" s="29">
        <v>42.689</v>
      </c>
      <c r="T34" s="29">
        <f>$F$34+$G$34+$H$34+$I$34+$J$34+$K$34+$L$34+$M$34+$N$34+$O$34+$P$34+$Q$34+$R$34+$S$34</f>
        <v>555.40500000000009</v>
      </c>
      <c r="U34" s="29">
        <v>1</v>
      </c>
      <c r="V34" s="30">
        <f>ROUND($T$34*$U$34,3)</f>
        <v>555.40499999999997</v>
      </c>
      <c r="W34" s="85"/>
      <c r="X34" s="82"/>
      <c r="Y34" s="56">
        <f>$X$34+$W$34</f>
        <v>0</v>
      </c>
      <c r="Z34" s="30">
        <f>$T$34*$W$34</f>
        <v>0</v>
      </c>
      <c r="AA34" s="30">
        <f>$V$34*$X$34</f>
        <v>0</v>
      </c>
      <c r="AB34" s="30">
        <f>$AA$34+$Z$34</f>
        <v>0</v>
      </c>
      <c r="AC34" s="30"/>
      <c r="AD34" s="100"/>
      <c r="AE34" s="16">
        <f t="shared" si="0"/>
        <v>0</v>
      </c>
      <c r="AF34" s="16">
        <f t="shared" si="1"/>
        <v>1372960.8</v>
      </c>
      <c r="AG34" s="16">
        <f t="shared" si="2"/>
        <v>1372960.8</v>
      </c>
    </row>
    <row r="35" spans="2:33" s="1" customFormat="1" ht="11.1" customHeight="1" outlineLevel="1" x14ac:dyDescent="0.2">
      <c r="B35" s="31"/>
      <c r="C35" s="32" t="s">
        <v>84</v>
      </c>
      <c r="D35" s="33" t="s">
        <v>78</v>
      </c>
      <c r="E35" s="33"/>
      <c r="F35" s="34">
        <v>53.335000000000001</v>
      </c>
      <c r="G35" s="34">
        <v>40.591999999999999</v>
      </c>
      <c r="H35" s="34">
        <v>34.671999999999997</v>
      </c>
      <c r="I35" s="34">
        <v>44.656999999999996</v>
      </c>
      <c r="J35" s="34">
        <v>24.61</v>
      </c>
      <c r="K35" s="34">
        <v>46.841000000000001</v>
      </c>
      <c r="L35" s="34">
        <v>24.61</v>
      </c>
      <c r="M35" s="34">
        <v>44.64</v>
      </c>
      <c r="N35" s="34">
        <v>34.671999999999997</v>
      </c>
      <c r="O35" s="34">
        <v>34.671999999999997</v>
      </c>
      <c r="P35" s="34">
        <v>64.814999999999998</v>
      </c>
      <c r="Q35" s="34">
        <v>24.582999999999998</v>
      </c>
      <c r="R35" s="34">
        <v>40.017000000000003</v>
      </c>
      <c r="S35" s="34">
        <v>42.689</v>
      </c>
      <c r="T35" s="34">
        <f>$F$35+$G$35+$H$35+$I$35+$J$35+$K$35+$L$35+$M$35+$N$35+$O$35+$P$35+$Q$35+$R$35+$S$35</f>
        <v>555.40500000000009</v>
      </c>
      <c r="U35" s="36">
        <v>1.03</v>
      </c>
      <c r="V35" s="35">
        <f>ROUND($T$35*$U$35,3)</f>
        <v>572.06700000000001</v>
      </c>
      <c r="W35" s="78"/>
      <c r="X35" s="79">
        <v>2400</v>
      </c>
      <c r="Y35" s="57">
        <f>$X$35+$W$35</f>
        <v>2400</v>
      </c>
      <c r="Z35" s="35">
        <f>$T$35*$W$35</f>
        <v>0</v>
      </c>
      <c r="AA35" s="35">
        <f>$V$35*$X$35</f>
        <v>1372960.8</v>
      </c>
      <c r="AB35" s="35">
        <f>$AA$35+$Z$35</f>
        <v>1372960.8</v>
      </c>
      <c r="AC35" s="37"/>
      <c r="AD35" s="101"/>
      <c r="AE35" s="16">
        <f t="shared" si="0"/>
        <v>0</v>
      </c>
      <c r="AF35" s="16">
        <f t="shared" si="1"/>
        <v>780080.7</v>
      </c>
      <c r="AG35" s="16">
        <f t="shared" si="2"/>
        <v>780080.7</v>
      </c>
    </row>
    <row r="36" spans="2:33" s="1" customFormat="1" ht="11.1" customHeight="1" outlineLevel="1" x14ac:dyDescent="0.2">
      <c r="B36" s="31"/>
      <c r="C36" s="32" t="s">
        <v>85</v>
      </c>
      <c r="D36" s="33" t="s">
        <v>78</v>
      </c>
      <c r="E36" s="33"/>
      <c r="F36" s="34">
        <v>14.4</v>
      </c>
      <c r="G36" s="34">
        <v>10.96</v>
      </c>
      <c r="H36" s="34">
        <v>9.3610000000000007</v>
      </c>
      <c r="I36" s="34">
        <v>12.057</v>
      </c>
      <c r="J36" s="34">
        <v>6.6449999999999996</v>
      </c>
      <c r="K36" s="34">
        <v>12.647</v>
      </c>
      <c r="L36" s="34">
        <v>6.6449999999999996</v>
      </c>
      <c r="M36" s="34">
        <v>12.053000000000001</v>
      </c>
      <c r="N36" s="34">
        <v>9.3610000000000007</v>
      </c>
      <c r="O36" s="34">
        <v>9.3610000000000007</v>
      </c>
      <c r="P36" s="34">
        <v>17.5</v>
      </c>
      <c r="Q36" s="34">
        <v>6.6369999999999996</v>
      </c>
      <c r="R36" s="34">
        <v>10.805</v>
      </c>
      <c r="S36" s="34">
        <v>11.526</v>
      </c>
      <c r="T36" s="34">
        <f>$F$36+$G$36+$H$36+$I$36+$J$36+$K$36+$L$36+$M$36+$N$36+$O$36+$P$36+$Q$36+$R$36+$S$36</f>
        <v>149.95800000000003</v>
      </c>
      <c r="U36" s="36">
        <v>1.02</v>
      </c>
      <c r="V36" s="35">
        <f>ROUND($T$36*$U$36,3)</f>
        <v>152.95699999999999</v>
      </c>
      <c r="W36" s="78"/>
      <c r="X36" s="79">
        <v>5100</v>
      </c>
      <c r="Y36" s="57">
        <f>$X$36+$W$36</f>
        <v>5100</v>
      </c>
      <c r="Z36" s="35">
        <f>$T$36*$W$36</f>
        <v>0</v>
      </c>
      <c r="AA36" s="35">
        <f>$V$36*$X$36</f>
        <v>780080.7</v>
      </c>
      <c r="AB36" s="35">
        <f>$AA$36+$Z$36</f>
        <v>780080.7</v>
      </c>
      <c r="AC36" s="37"/>
      <c r="AD36" s="101"/>
      <c r="AE36" s="16">
        <f t="shared" si="0"/>
        <v>0</v>
      </c>
      <c r="AF36" s="16">
        <f t="shared" si="1"/>
        <v>0</v>
      </c>
      <c r="AG36" s="16">
        <f t="shared" si="2"/>
        <v>0</v>
      </c>
    </row>
    <row r="37" spans="2:33" s="16" customFormat="1" ht="32.1" customHeight="1" outlineLevel="1" x14ac:dyDescent="0.15">
      <c r="B37" s="17">
        <v>7</v>
      </c>
      <c r="C37" s="18" t="s">
        <v>86</v>
      </c>
      <c r="D37" s="19" t="s">
        <v>67</v>
      </c>
      <c r="E37" s="19"/>
      <c r="F37" s="20">
        <v>399.67200000000003</v>
      </c>
      <c r="G37" s="20">
        <v>315.27199999999999</v>
      </c>
      <c r="H37" s="20">
        <v>315.27199999999999</v>
      </c>
      <c r="I37" s="20">
        <v>352.048</v>
      </c>
      <c r="J37" s="20">
        <v>243.035</v>
      </c>
      <c r="K37" s="20">
        <v>363.99099999999999</v>
      </c>
      <c r="L37" s="20">
        <v>243.035</v>
      </c>
      <c r="M37" s="20">
        <v>351.95</v>
      </c>
      <c r="N37" s="20">
        <v>315.27199999999999</v>
      </c>
      <c r="O37" s="20">
        <v>315.27199999999999</v>
      </c>
      <c r="P37" s="20">
        <v>400.70499999999998</v>
      </c>
      <c r="Q37" s="20">
        <v>242.63499999999999</v>
      </c>
      <c r="R37" s="20">
        <v>406.56200000000001</v>
      </c>
      <c r="S37" s="20">
        <v>365.58300000000003</v>
      </c>
      <c r="T37" s="21">
        <v>4630.3040000000001</v>
      </c>
      <c r="U37" s="22"/>
      <c r="V37" s="21">
        <v>4630.3040000000001</v>
      </c>
      <c r="W37" s="80"/>
      <c r="X37" s="81"/>
      <c r="Y37" s="22">
        <f>$AB$37/$V$37</f>
        <v>231.94167596771183</v>
      </c>
      <c r="Z37" s="22">
        <f>$Z$38+$Z$39+$Z$40</f>
        <v>0</v>
      </c>
      <c r="AA37" s="22">
        <f>$AA$38+$AA$39+$AA$40</f>
        <v>1073960.47</v>
      </c>
      <c r="AB37" s="22">
        <f>$AB$38+$AB$39+$AB$40</f>
        <v>1073960.47</v>
      </c>
      <c r="AC37" s="24"/>
      <c r="AD37" s="99"/>
      <c r="AE37" s="16">
        <f t="shared" si="0"/>
        <v>0</v>
      </c>
      <c r="AF37" s="16">
        <f t="shared" si="1"/>
        <v>0</v>
      </c>
      <c r="AG37" s="16">
        <f t="shared" si="2"/>
        <v>0</v>
      </c>
    </row>
    <row r="38" spans="2:33" s="25" customFormat="1" ht="11.1" customHeight="1" outlineLevel="1" x14ac:dyDescent="0.2">
      <c r="B38" s="26"/>
      <c r="C38" s="27" t="s">
        <v>32</v>
      </c>
      <c r="D38" s="28" t="s">
        <v>67</v>
      </c>
      <c r="E38" s="28"/>
      <c r="F38" s="29">
        <v>399.67200000000003</v>
      </c>
      <c r="G38" s="29">
        <v>315.27199999999999</v>
      </c>
      <c r="H38" s="29">
        <v>315.27199999999999</v>
      </c>
      <c r="I38" s="29">
        <v>352.048</v>
      </c>
      <c r="J38" s="29">
        <v>243.035</v>
      </c>
      <c r="K38" s="29">
        <v>363.99099999999999</v>
      </c>
      <c r="L38" s="29">
        <v>243.035</v>
      </c>
      <c r="M38" s="29">
        <v>351.95</v>
      </c>
      <c r="N38" s="29">
        <v>315.27199999999999</v>
      </c>
      <c r="O38" s="29">
        <v>315.27199999999999</v>
      </c>
      <c r="P38" s="29">
        <v>400.70499999999998</v>
      </c>
      <c r="Q38" s="29">
        <v>242.63499999999999</v>
      </c>
      <c r="R38" s="29">
        <v>406.56200000000001</v>
      </c>
      <c r="S38" s="29">
        <v>365.58300000000003</v>
      </c>
      <c r="T38" s="29">
        <f>$F$38+$G$38+$H$38+$I$38+$J$38+$K$38+$L$38+$M$38+$N$38+$O$38+$P$38+$Q$38+$R$38+$S$38</f>
        <v>4630.3039999999992</v>
      </c>
      <c r="U38" s="29">
        <v>1</v>
      </c>
      <c r="V38" s="30">
        <f>ROUND($T$38*$U$38,3)</f>
        <v>4630.3040000000001</v>
      </c>
      <c r="W38" s="76"/>
      <c r="X38" s="82"/>
      <c r="Y38" s="55">
        <f>$X$38+$W$38</f>
        <v>0</v>
      </c>
      <c r="Z38" s="30">
        <f>$T$38*$W$38</f>
        <v>0</v>
      </c>
      <c r="AA38" s="30">
        <f>$V$38*$X$38</f>
        <v>0</v>
      </c>
      <c r="AB38" s="30">
        <f>$AA$38+$Z$38</f>
        <v>0</v>
      </c>
      <c r="AC38" s="30"/>
      <c r="AD38" s="100"/>
      <c r="AE38" s="16">
        <f t="shared" si="0"/>
        <v>0</v>
      </c>
      <c r="AF38" s="16">
        <f t="shared" si="1"/>
        <v>74637.149999999994</v>
      </c>
      <c r="AG38" s="16">
        <f t="shared" si="2"/>
        <v>74637.149999999994</v>
      </c>
    </row>
    <row r="39" spans="2:33" s="1" customFormat="1" ht="11.1" customHeight="1" outlineLevel="1" x14ac:dyDescent="0.2">
      <c r="B39" s="31"/>
      <c r="C39" s="32" t="s">
        <v>87</v>
      </c>
      <c r="D39" s="33" t="s">
        <v>69</v>
      </c>
      <c r="E39" s="33"/>
      <c r="F39" s="34">
        <v>15.986000000000001</v>
      </c>
      <c r="G39" s="34">
        <v>12.61</v>
      </c>
      <c r="H39" s="34">
        <v>12.61</v>
      </c>
      <c r="I39" s="34">
        <v>14.081</v>
      </c>
      <c r="J39" s="34">
        <v>9.7210000000000001</v>
      </c>
      <c r="K39" s="34">
        <v>14.558999999999999</v>
      </c>
      <c r="L39" s="34">
        <v>9.7210000000000001</v>
      </c>
      <c r="M39" s="34">
        <v>14.077999999999999</v>
      </c>
      <c r="N39" s="34">
        <v>12.61</v>
      </c>
      <c r="O39" s="34">
        <v>12.61</v>
      </c>
      <c r="P39" s="34">
        <v>16.027999999999999</v>
      </c>
      <c r="Q39" s="34">
        <v>9.7050000000000001</v>
      </c>
      <c r="R39" s="34">
        <v>16.262</v>
      </c>
      <c r="S39" s="34">
        <v>14.622999999999999</v>
      </c>
      <c r="T39" s="34">
        <f>$F$39+$G$39+$H$39+$I$39+$J$39+$K$39+$L$39+$M$39+$N$39+$O$39+$P$39+$Q$39+$R$39+$S$39</f>
        <v>185.20400000000001</v>
      </c>
      <c r="U39" s="38">
        <v>1.3</v>
      </c>
      <c r="V39" s="35">
        <f>ROUND($T$39*$U$39,3)</f>
        <v>240.76499999999999</v>
      </c>
      <c r="W39" s="78"/>
      <c r="X39" s="79">
        <v>310</v>
      </c>
      <c r="Y39" s="36">
        <f>$X$39+$W$39</f>
        <v>310</v>
      </c>
      <c r="Z39" s="35">
        <f>$T$39*$W$39</f>
        <v>0</v>
      </c>
      <c r="AA39" s="35">
        <f>$V$39*$X$39</f>
        <v>74637.149999999994</v>
      </c>
      <c r="AB39" s="35">
        <f>$AA$39+$Z$39</f>
        <v>74637.149999999994</v>
      </c>
      <c r="AC39" s="37"/>
      <c r="AD39" s="101"/>
      <c r="AE39" s="16">
        <f t="shared" si="0"/>
        <v>0</v>
      </c>
      <c r="AF39" s="16">
        <f t="shared" si="1"/>
        <v>999323.32</v>
      </c>
      <c r="AG39" s="16">
        <f t="shared" si="2"/>
        <v>999323.32</v>
      </c>
    </row>
    <row r="40" spans="2:33" s="1" customFormat="1" ht="11.1" customHeight="1" outlineLevel="1" x14ac:dyDescent="0.2">
      <c r="B40" s="31"/>
      <c r="C40" s="32" t="s">
        <v>88</v>
      </c>
      <c r="D40" s="33" t="s">
        <v>78</v>
      </c>
      <c r="E40" s="33"/>
      <c r="F40" s="34">
        <v>15.986000000000001</v>
      </c>
      <c r="G40" s="34">
        <v>12.61</v>
      </c>
      <c r="H40" s="34">
        <v>12.61</v>
      </c>
      <c r="I40" s="34">
        <v>14.081</v>
      </c>
      <c r="J40" s="34">
        <v>9.7210000000000001</v>
      </c>
      <c r="K40" s="34">
        <v>14.558999999999999</v>
      </c>
      <c r="L40" s="34">
        <v>9.7210000000000001</v>
      </c>
      <c r="M40" s="34">
        <v>14.077999999999999</v>
      </c>
      <c r="N40" s="34">
        <v>12.61</v>
      </c>
      <c r="O40" s="34">
        <v>12.61</v>
      </c>
      <c r="P40" s="34">
        <v>16.027999999999999</v>
      </c>
      <c r="Q40" s="34">
        <v>9.7050000000000001</v>
      </c>
      <c r="R40" s="34">
        <v>16.262</v>
      </c>
      <c r="S40" s="34">
        <v>14.622999999999999</v>
      </c>
      <c r="T40" s="34">
        <f>$F$40+$G$40+$H$40+$I$40+$J$40+$K$40+$L$40+$M$40+$N$40+$O$40+$P$40+$Q$40+$R$40+$S$40</f>
        <v>185.20400000000001</v>
      </c>
      <c r="U40" s="36">
        <v>1.02</v>
      </c>
      <c r="V40" s="35">
        <f>ROUND($T$40*$U$40,3)</f>
        <v>188.90799999999999</v>
      </c>
      <c r="W40" s="78"/>
      <c r="X40" s="79">
        <f>4600+690</f>
        <v>5290</v>
      </c>
      <c r="Y40" s="57">
        <f>$X$40+$W$40</f>
        <v>5290</v>
      </c>
      <c r="Z40" s="35">
        <f>$T$40*$W$40</f>
        <v>0</v>
      </c>
      <c r="AA40" s="35">
        <f>$V$40*$X$40</f>
        <v>999323.32</v>
      </c>
      <c r="AB40" s="35">
        <f>$AA$40+$Z$40</f>
        <v>999323.32</v>
      </c>
      <c r="AC40" s="37"/>
      <c r="AD40" s="101"/>
      <c r="AE40" s="16">
        <f t="shared" si="0"/>
        <v>0</v>
      </c>
      <c r="AF40" s="16">
        <f t="shared" si="1"/>
        <v>0</v>
      </c>
      <c r="AG40" s="16">
        <f t="shared" si="2"/>
        <v>0</v>
      </c>
    </row>
    <row r="41" spans="2:33" s="16" customFormat="1" ht="11.1" customHeight="1" outlineLevel="1" x14ac:dyDescent="0.15">
      <c r="B41" s="17">
        <v>8</v>
      </c>
      <c r="C41" s="18" t="s">
        <v>89</v>
      </c>
      <c r="D41" s="19" t="s">
        <v>67</v>
      </c>
      <c r="E41" s="19"/>
      <c r="F41" s="20">
        <v>399.67200000000003</v>
      </c>
      <c r="G41" s="20">
        <v>315.63600000000002</v>
      </c>
      <c r="H41" s="20">
        <v>315.27199999999999</v>
      </c>
      <c r="I41" s="20">
        <v>352.048</v>
      </c>
      <c r="J41" s="20">
        <v>243.035</v>
      </c>
      <c r="K41" s="20">
        <v>363.99099999999999</v>
      </c>
      <c r="L41" s="20">
        <v>243.035</v>
      </c>
      <c r="M41" s="20">
        <v>351.95</v>
      </c>
      <c r="N41" s="20">
        <v>315.27199999999999</v>
      </c>
      <c r="O41" s="20">
        <v>315.27199999999999</v>
      </c>
      <c r="P41" s="20">
        <v>400.70499999999998</v>
      </c>
      <c r="Q41" s="20">
        <v>242.63499999999999</v>
      </c>
      <c r="R41" s="20">
        <v>406.56200000000001</v>
      </c>
      <c r="S41" s="20">
        <v>365.58300000000003</v>
      </c>
      <c r="T41" s="21">
        <v>4630.6679999999997</v>
      </c>
      <c r="U41" s="22"/>
      <c r="V41" s="21">
        <v>4630.6679999999997</v>
      </c>
      <c r="W41" s="80"/>
      <c r="X41" s="81"/>
      <c r="Y41" s="22">
        <f>$AB$41/$V$41</f>
        <v>52.079998393320366</v>
      </c>
      <c r="Z41" s="22">
        <f>$Z$42+$Z$43</f>
        <v>0</v>
      </c>
      <c r="AA41" s="22">
        <f>$AA$42+$AA$43</f>
        <v>241165.182</v>
      </c>
      <c r="AB41" s="22">
        <f>$AB$42+$AB$43</f>
        <v>241165.182</v>
      </c>
      <c r="AC41" s="23">
        <v>1</v>
      </c>
      <c r="AD41" s="99"/>
      <c r="AE41" s="16">
        <f t="shared" si="0"/>
        <v>0</v>
      </c>
      <c r="AF41" s="16">
        <f t="shared" si="1"/>
        <v>0</v>
      </c>
      <c r="AG41" s="16">
        <f t="shared" si="2"/>
        <v>0</v>
      </c>
    </row>
    <row r="42" spans="2:33" s="25" customFormat="1" ht="11.1" customHeight="1" outlineLevel="1" x14ac:dyDescent="0.2">
      <c r="B42" s="26"/>
      <c r="C42" s="27" t="s">
        <v>32</v>
      </c>
      <c r="D42" s="28" t="s">
        <v>67</v>
      </c>
      <c r="E42" s="28"/>
      <c r="F42" s="29">
        <v>399.67200000000003</v>
      </c>
      <c r="G42" s="29">
        <v>315.63600000000002</v>
      </c>
      <c r="H42" s="29">
        <v>315.27199999999999</v>
      </c>
      <c r="I42" s="29">
        <v>352.048</v>
      </c>
      <c r="J42" s="29">
        <v>243.035</v>
      </c>
      <c r="K42" s="29">
        <v>363.99099999999999</v>
      </c>
      <c r="L42" s="29">
        <v>243.035</v>
      </c>
      <c r="M42" s="29">
        <v>351.95</v>
      </c>
      <c r="N42" s="29">
        <v>315.27199999999999</v>
      </c>
      <c r="O42" s="29">
        <v>315.27199999999999</v>
      </c>
      <c r="P42" s="29">
        <v>400.70499999999998</v>
      </c>
      <c r="Q42" s="29">
        <v>242.63499999999999</v>
      </c>
      <c r="R42" s="29">
        <v>406.56200000000001</v>
      </c>
      <c r="S42" s="29">
        <v>365.58300000000003</v>
      </c>
      <c r="T42" s="29">
        <f>$F$42+$G$42+$H$42+$I$42+$J$42+$K$42+$L$42+$M$42+$N$42+$O$42+$P$42+$Q$42+$R$42+$S$42</f>
        <v>4630.6679999999988</v>
      </c>
      <c r="U42" s="29">
        <v>1</v>
      </c>
      <c r="V42" s="30">
        <f>ROUND($T$42*$U$42,3)</f>
        <v>4630.6679999999997</v>
      </c>
      <c r="W42" s="76"/>
      <c r="X42" s="82"/>
      <c r="Y42" s="55">
        <f>$X$42+$W$42</f>
        <v>0</v>
      </c>
      <c r="Z42" s="30">
        <f>$T$42*$W$42</f>
        <v>0</v>
      </c>
      <c r="AA42" s="30">
        <f>$V$42*$X$42</f>
        <v>0</v>
      </c>
      <c r="AB42" s="30">
        <f>$AA$42+$Z$42</f>
        <v>0</v>
      </c>
      <c r="AC42" s="30"/>
      <c r="AD42" s="100"/>
      <c r="AE42" s="16">
        <f t="shared" si="0"/>
        <v>0</v>
      </c>
      <c r="AF42" s="16">
        <f t="shared" si="1"/>
        <v>241165.182</v>
      </c>
      <c r="AG42" s="16">
        <f t="shared" si="2"/>
        <v>241165.182</v>
      </c>
    </row>
    <row r="43" spans="2:33" s="1" customFormat="1" ht="21.95" customHeight="1" outlineLevel="1" x14ac:dyDescent="0.2">
      <c r="B43" s="31"/>
      <c r="C43" s="32" t="s">
        <v>90</v>
      </c>
      <c r="D43" s="33" t="s">
        <v>69</v>
      </c>
      <c r="E43" s="33"/>
      <c r="F43" s="34">
        <v>399.67200000000003</v>
      </c>
      <c r="G43" s="34">
        <v>315.63600000000002</v>
      </c>
      <c r="H43" s="34">
        <v>315.27199999999999</v>
      </c>
      <c r="I43" s="34">
        <v>352.048</v>
      </c>
      <c r="J43" s="34">
        <v>243.035</v>
      </c>
      <c r="K43" s="34">
        <v>363.99099999999999</v>
      </c>
      <c r="L43" s="34">
        <v>243.035</v>
      </c>
      <c r="M43" s="34">
        <v>351.95</v>
      </c>
      <c r="N43" s="34">
        <v>315.27199999999999</v>
      </c>
      <c r="O43" s="34">
        <v>315.27199999999999</v>
      </c>
      <c r="P43" s="34">
        <v>400.70499999999998</v>
      </c>
      <c r="Q43" s="34">
        <v>242.63499999999999</v>
      </c>
      <c r="R43" s="34">
        <v>406.56200000000001</v>
      </c>
      <c r="S43" s="34">
        <v>365.58300000000003</v>
      </c>
      <c r="T43" s="34">
        <f>$F$43+$G$43+$H$43+$I$43+$J$43+$K$43+$L$43+$M$43+$N$43+$O$43+$P$43+$Q$43+$R$43+$S$43</f>
        <v>4630.6679999999988</v>
      </c>
      <c r="U43" s="36">
        <v>0.28000000000000003</v>
      </c>
      <c r="V43" s="35">
        <f>ROUND($T$43*$U$43,3)</f>
        <v>1296.587</v>
      </c>
      <c r="W43" s="78"/>
      <c r="X43" s="79">
        <v>186</v>
      </c>
      <c r="Y43" s="36">
        <f>$X$43+$W$43</f>
        <v>186</v>
      </c>
      <c r="Z43" s="35">
        <f>$T$43*$W$43</f>
        <v>0</v>
      </c>
      <c r="AA43" s="35">
        <f>$V$43*$X$43</f>
        <v>241165.182</v>
      </c>
      <c r="AB43" s="35">
        <f>$AA$43+$Z$43</f>
        <v>241165.182</v>
      </c>
      <c r="AC43" s="37"/>
      <c r="AD43" s="101"/>
      <c r="AE43" s="16">
        <f t="shared" si="0"/>
        <v>0</v>
      </c>
      <c r="AF43" s="16">
        <f t="shared" si="1"/>
        <v>0</v>
      </c>
      <c r="AG43" s="16">
        <f t="shared" si="2"/>
        <v>0</v>
      </c>
    </row>
    <row r="44" spans="2:33" s="16" customFormat="1" ht="21.95" customHeight="1" outlineLevel="1" x14ac:dyDescent="0.15">
      <c r="B44" s="17">
        <v>9</v>
      </c>
      <c r="C44" s="18" t="s">
        <v>91</v>
      </c>
      <c r="D44" s="19" t="s">
        <v>67</v>
      </c>
      <c r="E44" s="19"/>
      <c r="F44" s="20">
        <v>399.67200000000003</v>
      </c>
      <c r="G44" s="20">
        <v>315.63600000000002</v>
      </c>
      <c r="H44" s="20">
        <v>315.27199999999999</v>
      </c>
      <c r="I44" s="20">
        <v>352.048</v>
      </c>
      <c r="J44" s="20">
        <v>243.035</v>
      </c>
      <c r="K44" s="20">
        <v>363.99099999999999</v>
      </c>
      <c r="L44" s="20">
        <v>243.035</v>
      </c>
      <c r="M44" s="20">
        <v>351.95</v>
      </c>
      <c r="N44" s="20">
        <v>315.27199999999999</v>
      </c>
      <c r="O44" s="20">
        <v>315.27199999999999</v>
      </c>
      <c r="P44" s="20">
        <v>400.70499999999998</v>
      </c>
      <c r="Q44" s="20">
        <v>242.63499999999999</v>
      </c>
      <c r="R44" s="20">
        <v>406.56200000000001</v>
      </c>
      <c r="S44" s="20">
        <v>365.58300000000003</v>
      </c>
      <c r="T44" s="21">
        <v>4630.6679999999997</v>
      </c>
      <c r="U44" s="22"/>
      <c r="V44" s="21">
        <v>4630.6679999999997</v>
      </c>
      <c r="W44" s="80"/>
      <c r="X44" s="81"/>
      <c r="Y44" s="22">
        <f>$AB$44/$V$44</f>
        <v>393.1499857040065</v>
      </c>
      <c r="Z44" s="22">
        <f>$Z$45+$Z$46+$Z$47</f>
        <v>0</v>
      </c>
      <c r="AA44" s="22">
        <f>$AA$45+$AA$46+$AA$47</f>
        <v>1820547.0580000002</v>
      </c>
      <c r="AB44" s="22">
        <f>$AB$45+$AB$46+$AB$47</f>
        <v>1820547.0580000002</v>
      </c>
      <c r="AC44" s="24"/>
      <c r="AD44" s="99"/>
      <c r="AE44" s="16">
        <f t="shared" si="0"/>
        <v>0</v>
      </c>
      <c r="AF44" s="16">
        <f t="shared" si="1"/>
        <v>0</v>
      </c>
      <c r="AG44" s="16">
        <f t="shared" si="2"/>
        <v>0</v>
      </c>
    </row>
    <row r="45" spans="2:33" s="25" customFormat="1" ht="11.1" customHeight="1" outlineLevel="1" x14ac:dyDescent="0.2">
      <c r="B45" s="26"/>
      <c r="C45" s="27" t="s">
        <v>32</v>
      </c>
      <c r="D45" s="28" t="s">
        <v>67</v>
      </c>
      <c r="E45" s="28"/>
      <c r="F45" s="29">
        <v>399.67200000000003</v>
      </c>
      <c r="G45" s="29">
        <v>315.63600000000002</v>
      </c>
      <c r="H45" s="29">
        <v>315.27199999999999</v>
      </c>
      <c r="I45" s="29">
        <v>352.048</v>
      </c>
      <c r="J45" s="29">
        <v>243.035</v>
      </c>
      <c r="K45" s="29">
        <v>363.99099999999999</v>
      </c>
      <c r="L45" s="29">
        <v>243.035</v>
      </c>
      <c r="M45" s="29">
        <v>351.95</v>
      </c>
      <c r="N45" s="29">
        <v>315.27199999999999</v>
      </c>
      <c r="O45" s="29">
        <v>315.27199999999999</v>
      </c>
      <c r="P45" s="29">
        <v>400.70499999999998</v>
      </c>
      <c r="Q45" s="29">
        <v>242.63499999999999</v>
      </c>
      <c r="R45" s="29">
        <v>406.56200000000001</v>
      </c>
      <c r="S45" s="29">
        <v>365.58300000000003</v>
      </c>
      <c r="T45" s="29">
        <f>$F$45+$G$45+$H$45+$I$45+$J$45+$K$45+$L$45+$M$45+$N$45+$O$45+$P$45+$Q$45+$R$45+$S$45</f>
        <v>4630.6679999999988</v>
      </c>
      <c r="U45" s="29">
        <v>1</v>
      </c>
      <c r="V45" s="30">
        <f>ROUND($T$45*$U$45,3)</f>
        <v>4630.6679999999997</v>
      </c>
      <c r="W45" s="76"/>
      <c r="X45" s="82"/>
      <c r="Y45" s="55">
        <f>$X$45+$W$45</f>
        <v>0</v>
      </c>
      <c r="Z45" s="30">
        <f>$T$45*$W$45</f>
        <v>0</v>
      </c>
      <c r="AA45" s="30">
        <f>$V$45*$X$45</f>
        <v>0</v>
      </c>
      <c r="AB45" s="30">
        <f>$AA$45+$Z$45</f>
        <v>0</v>
      </c>
      <c r="AC45" s="30"/>
      <c r="AD45" s="100"/>
      <c r="AE45" s="16">
        <f t="shared" si="0"/>
        <v>0</v>
      </c>
      <c r="AF45" s="16">
        <f t="shared" si="1"/>
        <v>57883.35</v>
      </c>
      <c r="AG45" s="16">
        <f t="shared" si="2"/>
        <v>57883.35</v>
      </c>
    </row>
    <row r="46" spans="2:33" s="1" customFormat="1" ht="11.1" customHeight="1" outlineLevel="1" x14ac:dyDescent="0.2">
      <c r="B46" s="31"/>
      <c r="C46" s="32" t="s">
        <v>72</v>
      </c>
      <c r="D46" s="33" t="s">
        <v>73</v>
      </c>
      <c r="E46" s="33"/>
      <c r="F46" s="34">
        <v>399.67200000000003</v>
      </c>
      <c r="G46" s="34">
        <v>315.63600000000002</v>
      </c>
      <c r="H46" s="34">
        <v>315.27199999999999</v>
      </c>
      <c r="I46" s="34">
        <v>352.048</v>
      </c>
      <c r="J46" s="34">
        <v>243.035</v>
      </c>
      <c r="K46" s="34">
        <v>363.99099999999999</v>
      </c>
      <c r="L46" s="34">
        <v>243.035</v>
      </c>
      <c r="M46" s="34">
        <v>351.95</v>
      </c>
      <c r="N46" s="34">
        <v>315.27199999999999</v>
      </c>
      <c r="O46" s="34">
        <v>315.27199999999999</v>
      </c>
      <c r="P46" s="34">
        <v>400.70499999999998</v>
      </c>
      <c r="Q46" s="34">
        <v>242.63499999999999</v>
      </c>
      <c r="R46" s="34">
        <v>406.56200000000001</v>
      </c>
      <c r="S46" s="34">
        <v>365.58300000000003</v>
      </c>
      <c r="T46" s="34">
        <f>$F$46+$G$46+$H$46+$I$46+$J$46+$K$46+$L$46+$M$46+$N$46+$O$46+$P$46+$Q$46+$R$46+$S$46</f>
        <v>4630.6679999999988</v>
      </c>
      <c r="U46" s="38">
        <v>0.5</v>
      </c>
      <c r="V46" s="35">
        <f>ROUND($T$46*$U$46,3)</f>
        <v>2315.3339999999998</v>
      </c>
      <c r="W46" s="78"/>
      <c r="X46" s="79">
        <v>25</v>
      </c>
      <c r="Y46" s="36">
        <f>$X$46+$W$46</f>
        <v>25</v>
      </c>
      <c r="Z46" s="35">
        <f>$T$46*$W$46</f>
        <v>0</v>
      </c>
      <c r="AA46" s="35">
        <f>$V$46*$X$46</f>
        <v>57883.35</v>
      </c>
      <c r="AB46" s="35">
        <f>$AA$46+$Z$46</f>
        <v>57883.35</v>
      </c>
      <c r="AC46" s="37"/>
      <c r="AD46" s="101"/>
      <c r="AE46" s="16">
        <f t="shared" si="0"/>
        <v>0</v>
      </c>
      <c r="AF46" s="16">
        <f t="shared" si="1"/>
        <v>1762663.7080000001</v>
      </c>
      <c r="AG46" s="16">
        <f t="shared" si="2"/>
        <v>1762663.7080000001</v>
      </c>
    </row>
    <row r="47" spans="2:33" s="1" customFormat="1" ht="11.1" customHeight="1" outlineLevel="1" x14ac:dyDescent="0.2">
      <c r="B47" s="31"/>
      <c r="C47" s="32" t="s">
        <v>92</v>
      </c>
      <c r="D47" s="33" t="s">
        <v>67</v>
      </c>
      <c r="E47" s="33"/>
      <c r="F47" s="34">
        <v>399.67200000000003</v>
      </c>
      <c r="G47" s="34">
        <v>315.63600000000002</v>
      </c>
      <c r="H47" s="34">
        <v>315.27199999999999</v>
      </c>
      <c r="I47" s="34">
        <v>352.048</v>
      </c>
      <c r="J47" s="34">
        <v>243.035</v>
      </c>
      <c r="K47" s="34">
        <v>363.99099999999999</v>
      </c>
      <c r="L47" s="34">
        <v>243.035</v>
      </c>
      <c r="M47" s="34">
        <v>351.95</v>
      </c>
      <c r="N47" s="34">
        <v>315.27199999999999</v>
      </c>
      <c r="O47" s="34">
        <v>315.27199999999999</v>
      </c>
      <c r="P47" s="34">
        <v>400.70499999999998</v>
      </c>
      <c r="Q47" s="34">
        <v>242.63499999999999</v>
      </c>
      <c r="R47" s="34">
        <v>406.56200000000001</v>
      </c>
      <c r="S47" s="34">
        <v>365.58300000000003</v>
      </c>
      <c r="T47" s="34">
        <f>$F$47+$G$47+$H$47+$I$47+$J$47+$K$47+$L$47+$M$47+$N$47+$O$47+$P$47+$Q$47+$R$47+$S$47</f>
        <v>4630.6679999999988</v>
      </c>
      <c r="U47" s="36">
        <v>1.1499999999999999</v>
      </c>
      <c r="V47" s="35">
        <f>ROUND($T$47*$U$47,3)</f>
        <v>5325.268</v>
      </c>
      <c r="W47" s="78"/>
      <c r="X47" s="75">
        <v>331</v>
      </c>
      <c r="Y47" s="36">
        <f>$X$47+$W$47</f>
        <v>331</v>
      </c>
      <c r="Z47" s="35">
        <f>$T$47*$W$47</f>
        <v>0</v>
      </c>
      <c r="AA47" s="35">
        <f>$V$47*$X$47</f>
        <v>1762663.7080000001</v>
      </c>
      <c r="AB47" s="35">
        <f>$AA$47+$Z$47</f>
        <v>1762663.7080000001</v>
      </c>
      <c r="AC47" s="37"/>
      <c r="AD47" s="101"/>
      <c r="AE47" s="16">
        <f t="shared" si="0"/>
        <v>0</v>
      </c>
      <c r="AF47" s="16">
        <f t="shared" si="1"/>
        <v>0</v>
      </c>
      <c r="AG47" s="16">
        <f t="shared" si="2"/>
        <v>0</v>
      </c>
    </row>
    <row r="48" spans="2:33" s="16" customFormat="1" ht="21.95" customHeight="1" outlineLevel="1" x14ac:dyDescent="0.15">
      <c r="B48" s="17">
        <v>10</v>
      </c>
      <c r="C48" s="18" t="s">
        <v>93</v>
      </c>
      <c r="D48" s="19" t="s">
        <v>67</v>
      </c>
      <c r="E48" s="19"/>
      <c r="F48" s="20">
        <v>399.67200000000003</v>
      </c>
      <c r="G48" s="20">
        <v>315.63600000000002</v>
      </c>
      <c r="H48" s="20">
        <v>315.27199999999999</v>
      </c>
      <c r="I48" s="20">
        <v>352.048</v>
      </c>
      <c r="J48" s="20">
        <v>243.035</v>
      </c>
      <c r="K48" s="20">
        <v>363.99099999999999</v>
      </c>
      <c r="L48" s="20">
        <v>243.035</v>
      </c>
      <c r="M48" s="20">
        <v>351.95</v>
      </c>
      <c r="N48" s="20">
        <v>315.27199999999999</v>
      </c>
      <c r="O48" s="20">
        <v>315.27199999999999</v>
      </c>
      <c r="P48" s="20">
        <v>400.70499999999998</v>
      </c>
      <c r="Q48" s="20">
        <v>242.63499999999999</v>
      </c>
      <c r="R48" s="20">
        <v>406.56200000000001</v>
      </c>
      <c r="S48" s="20">
        <v>365.58300000000003</v>
      </c>
      <c r="T48" s="21">
        <v>4630.6679999999997</v>
      </c>
      <c r="U48" s="22"/>
      <c r="V48" s="21">
        <v>4630.6679999999997</v>
      </c>
      <c r="W48" s="80"/>
      <c r="X48" s="81"/>
      <c r="Y48" s="22">
        <f>$AB$48/$V$48</f>
        <v>456.39998332853924</v>
      </c>
      <c r="Z48" s="22">
        <f>$Z$49+$Z$50+$Z$51</f>
        <v>0</v>
      </c>
      <c r="AA48" s="22">
        <f>$AA$49+$AA$50+$AA$51</f>
        <v>2113436.798</v>
      </c>
      <c r="AB48" s="22">
        <f>$AB$49+$AB$50+$AB$51</f>
        <v>2113436.798</v>
      </c>
      <c r="AC48" s="24"/>
      <c r="AD48" s="99"/>
      <c r="AE48" s="16">
        <f t="shared" si="0"/>
        <v>0</v>
      </c>
      <c r="AF48" s="16">
        <f t="shared" si="1"/>
        <v>0</v>
      </c>
      <c r="AG48" s="16">
        <f t="shared" si="2"/>
        <v>0</v>
      </c>
    </row>
    <row r="49" spans="2:33" s="25" customFormat="1" ht="11.1" customHeight="1" outlineLevel="1" x14ac:dyDescent="0.2">
      <c r="B49" s="26"/>
      <c r="C49" s="27" t="s">
        <v>32</v>
      </c>
      <c r="D49" s="28" t="s">
        <v>67</v>
      </c>
      <c r="E49" s="28"/>
      <c r="F49" s="29">
        <v>399.67200000000003</v>
      </c>
      <c r="G49" s="29">
        <v>315.63600000000002</v>
      </c>
      <c r="H49" s="29">
        <v>315.27199999999999</v>
      </c>
      <c r="I49" s="29">
        <v>352.048</v>
      </c>
      <c r="J49" s="29">
        <v>243.035</v>
      </c>
      <c r="K49" s="29">
        <v>363.99099999999999</v>
      </c>
      <c r="L49" s="29">
        <v>243.035</v>
      </c>
      <c r="M49" s="29">
        <v>351.95</v>
      </c>
      <c r="N49" s="29">
        <v>315.27199999999999</v>
      </c>
      <c r="O49" s="29">
        <v>315.27199999999999</v>
      </c>
      <c r="P49" s="29">
        <v>400.70499999999998</v>
      </c>
      <c r="Q49" s="29">
        <v>242.63499999999999</v>
      </c>
      <c r="R49" s="29">
        <v>406.56200000000001</v>
      </c>
      <c r="S49" s="29">
        <v>365.58300000000003</v>
      </c>
      <c r="T49" s="29">
        <f>$F$49+$G$49+$H$49+$I$49+$J$49+$K$49+$L$49+$M$49+$N$49+$O$49+$P$49+$Q$49+$R$49+$S$49</f>
        <v>4630.6679999999988</v>
      </c>
      <c r="U49" s="29">
        <v>1</v>
      </c>
      <c r="V49" s="30">
        <f>ROUND($T$49*$U$49,3)</f>
        <v>4630.6679999999997</v>
      </c>
      <c r="W49" s="76"/>
      <c r="X49" s="82"/>
      <c r="Y49" s="55">
        <f>$X$49+$W$49</f>
        <v>0</v>
      </c>
      <c r="Z49" s="30">
        <f>$T$49*$W$49</f>
        <v>0</v>
      </c>
      <c r="AA49" s="30">
        <f>$V$49*$X$49</f>
        <v>0</v>
      </c>
      <c r="AB49" s="30">
        <f>$AA$49+$Z$49</f>
        <v>0</v>
      </c>
      <c r="AC49" s="30"/>
      <c r="AD49" s="100"/>
      <c r="AE49" s="16">
        <f t="shared" si="0"/>
        <v>0</v>
      </c>
      <c r="AF49" s="16">
        <f t="shared" si="1"/>
        <v>57883.35</v>
      </c>
      <c r="AG49" s="16">
        <f t="shared" si="2"/>
        <v>57883.35</v>
      </c>
    </row>
    <row r="50" spans="2:33" s="1" customFormat="1" ht="11.1" customHeight="1" outlineLevel="1" x14ac:dyDescent="0.2">
      <c r="B50" s="31"/>
      <c r="C50" s="32" t="s">
        <v>72</v>
      </c>
      <c r="D50" s="33" t="s">
        <v>73</v>
      </c>
      <c r="E50" s="33"/>
      <c r="F50" s="34">
        <v>399.67200000000003</v>
      </c>
      <c r="G50" s="34">
        <v>315.63600000000002</v>
      </c>
      <c r="H50" s="34">
        <v>315.27199999999999</v>
      </c>
      <c r="I50" s="34">
        <v>352.048</v>
      </c>
      <c r="J50" s="34">
        <v>243.035</v>
      </c>
      <c r="K50" s="34">
        <v>363.99099999999999</v>
      </c>
      <c r="L50" s="34">
        <v>243.035</v>
      </c>
      <c r="M50" s="34">
        <v>351.95</v>
      </c>
      <c r="N50" s="34">
        <v>315.27199999999999</v>
      </c>
      <c r="O50" s="34">
        <v>315.27199999999999</v>
      </c>
      <c r="P50" s="34">
        <v>400.70499999999998</v>
      </c>
      <c r="Q50" s="34">
        <v>242.63499999999999</v>
      </c>
      <c r="R50" s="34">
        <v>406.56200000000001</v>
      </c>
      <c r="S50" s="34">
        <v>365.58300000000003</v>
      </c>
      <c r="T50" s="34">
        <f>$F$50+$G$50+$H$50+$I$50+$J$50+$K$50+$L$50+$M$50+$N$50+$O$50+$P$50+$Q$50+$R$50+$S$50</f>
        <v>4630.6679999999988</v>
      </c>
      <c r="U50" s="38">
        <v>0.5</v>
      </c>
      <c r="V50" s="35">
        <f>ROUND($T$50*$U$50,3)</f>
        <v>2315.3339999999998</v>
      </c>
      <c r="W50" s="78"/>
      <c r="X50" s="79">
        <v>25</v>
      </c>
      <c r="Y50" s="36">
        <f>$X$50+$W$50</f>
        <v>25</v>
      </c>
      <c r="Z50" s="35">
        <f>$T$50*$W$50</f>
        <v>0</v>
      </c>
      <c r="AA50" s="35">
        <f>$V$50*$X$50</f>
        <v>57883.35</v>
      </c>
      <c r="AB50" s="35">
        <f>$AA$50+$Z$50</f>
        <v>57883.35</v>
      </c>
      <c r="AC50" s="37"/>
      <c r="AD50" s="101"/>
      <c r="AE50" s="16">
        <f t="shared" si="0"/>
        <v>0</v>
      </c>
      <c r="AF50" s="16">
        <f t="shared" si="1"/>
        <v>2055553.4480000001</v>
      </c>
      <c r="AG50" s="16">
        <f t="shared" si="2"/>
        <v>2055553.4480000001</v>
      </c>
    </row>
    <row r="51" spans="2:33" s="1" customFormat="1" ht="11.1" customHeight="1" outlineLevel="1" x14ac:dyDescent="0.2">
      <c r="B51" s="31"/>
      <c r="C51" s="32" t="s">
        <v>94</v>
      </c>
      <c r="D51" s="33" t="s">
        <v>67</v>
      </c>
      <c r="E51" s="33"/>
      <c r="F51" s="34">
        <v>399.67200000000003</v>
      </c>
      <c r="G51" s="34">
        <v>315.63600000000002</v>
      </c>
      <c r="H51" s="34">
        <v>315.27199999999999</v>
      </c>
      <c r="I51" s="34">
        <v>352.048</v>
      </c>
      <c r="J51" s="34">
        <v>243.035</v>
      </c>
      <c r="K51" s="34">
        <v>363.99099999999999</v>
      </c>
      <c r="L51" s="34">
        <v>243.035</v>
      </c>
      <c r="M51" s="34">
        <v>351.95</v>
      </c>
      <c r="N51" s="34">
        <v>315.27199999999999</v>
      </c>
      <c r="O51" s="34">
        <v>315.27199999999999</v>
      </c>
      <c r="P51" s="34">
        <v>400.70499999999998</v>
      </c>
      <c r="Q51" s="34">
        <v>242.63499999999999</v>
      </c>
      <c r="R51" s="34">
        <v>406.56200000000001</v>
      </c>
      <c r="S51" s="34">
        <v>365.58300000000003</v>
      </c>
      <c r="T51" s="34">
        <f>$F$51+$G$51+$H$51+$I$51+$J$51+$K$51+$L$51+$M$51+$N$51+$O$51+$P$51+$Q$51+$R$51+$S$51</f>
        <v>4630.6679999999988</v>
      </c>
      <c r="U51" s="36">
        <v>1.1499999999999999</v>
      </c>
      <c r="V51" s="35">
        <f>ROUND($T$51*$U$51,3)</f>
        <v>5325.268</v>
      </c>
      <c r="W51" s="78"/>
      <c r="X51" s="79">
        <v>386</v>
      </c>
      <c r="Y51" s="36">
        <f>$X$51+$W$51</f>
        <v>386</v>
      </c>
      <c r="Z51" s="35">
        <f>$T$51*$W$51</f>
        <v>0</v>
      </c>
      <c r="AA51" s="35">
        <f>$V$51*$X$51</f>
        <v>2055553.4480000001</v>
      </c>
      <c r="AB51" s="35">
        <f>$AA$51+$Z$51</f>
        <v>2055553.4480000001</v>
      </c>
      <c r="AC51" s="37"/>
      <c r="AD51" s="101"/>
      <c r="AE51" s="16">
        <f t="shared" si="0"/>
        <v>0</v>
      </c>
      <c r="AF51" s="16">
        <f t="shared" si="1"/>
        <v>0</v>
      </c>
      <c r="AG51" s="16">
        <f t="shared" si="2"/>
        <v>0</v>
      </c>
    </row>
    <row r="52" spans="2:33" s="16" customFormat="1" ht="11.1" customHeight="1" outlineLevel="1" x14ac:dyDescent="0.15">
      <c r="B52" s="17">
        <v>11</v>
      </c>
      <c r="C52" s="18" t="s">
        <v>95</v>
      </c>
      <c r="D52" s="19" t="s">
        <v>80</v>
      </c>
      <c r="E52" s="19"/>
      <c r="F52" s="20">
        <v>6</v>
      </c>
      <c r="G52" s="20">
        <v>4</v>
      </c>
      <c r="H52" s="20">
        <v>4</v>
      </c>
      <c r="I52" s="20">
        <v>4</v>
      </c>
      <c r="J52" s="20">
        <v>3</v>
      </c>
      <c r="K52" s="20">
        <v>4</v>
      </c>
      <c r="L52" s="20">
        <v>3</v>
      </c>
      <c r="M52" s="20">
        <v>4</v>
      </c>
      <c r="N52" s="20">
        <v>4</v>
      </c>
      <c r="O52" s="20">
        <v>4</v>
      </c>
      <c r="P52" s="20">
        <v>6</v>
      </c>
      <c r="Q52" s="20">
        <v>3</v>
      </c>
      <c r="R52" s="20">
        <v>6</v>
      </c>
      <c r="S52" s="20">
        <v>4</v>
      </c>
      <c r="T52" s="20">
        <v>59</v>
      </c>
      <c r="U52" s="22"/>
      <c r="V52" s="20">
        <v>59</v>
      </c>
      <c r="W52" s="80"/>
      <c r="X52" s="81"/>
      <c r="Y52" s="22">
        <f>$AB$52/$V$52</f>
        <v>523.23179661016957</v>
      </c>
      <c r="Z52" s="22">
        <f>$Z$53+$Z$54+$Z$55+$Z$56+$Z$57+$Z$58</f>
        <v>0</v>
      </c>
      <c r="AA52" s="22">
        <f>$AA$53+$AA$54+$AA$55+$AA$56+$AA$57+$AA$58</f>
        <v>30870.676000000003</v>
      </c>
      <c r="AB52" s="22">
        <f>$AB$53+$AB$54+$AB$55+$AB$56+$AB$57+$AB$58</f>
        <v>30870.676000000003</v>
      </c>
      <c r="AC52" s="24"/>
      <c r="AD52" s="99"/>
      <c r="AE52" s="16">
        <f t="shared" si="0"/>
        <v>0</v>
      </c>
      <c r="AF52" s="16">
        <f t="shared" si="1"/>
        <v>0</v>
      </c>
      <c r="AG52" s="16">
        <f t="shared" si="2"/>
        <v>0</v>
      </c>
    </row>
    <row r="53" spans="2:33" s="25" customFormat="1" ht="11.1" customHeight="1" outlineLevel="1" x14ac:dyDescent="0.2">
      <c r="B53" s="26"/>
      <c r="C53" s="27" t="s">
        <v>32</v>
      </c>
      <c r="D53" s="28" t="s">
        <v>80</v>
      </c>
      <c r="E53" s="28"/>
      <c r="F53" s="29">
        <v>6</v>
      </c>
      <c r="G53" s="29">
        <v>4</v>
      </c>
      <c r="H53" s="29">
        <v>4</v>
      </c>
      <c r="I53" s="29">
        <v>4</v>
      </c>
      <c r="J53" s="29">
        <v>3</v>
      </c>
      <c r="K53" s="29">
        <v>4</v>
      </c>
      <c r="L53" s="29">
        <v>3</v>
      </c>
      <c r="M53" s="29">
        <v>4</v>
      </c>
      <c r="N53" s="29">
        <v>4</v>
      </c>
      <c r="O53" s="29">
        <v>4</v>
      </c>
      <c r="P53" s="29">
        <v>6</v>
      </c>
      <c r="Q53" s="29">
        <v>3</v>
      </c>
      <c r="R53" s="29">
        <v>6</v>
      </c>
      <c r="S53" s="29">
        <v>4</v>
      </c>
      <c r="T53" s="29">
        <f>$F$53+$G$53+$H$53+$I$53+$J$53+$K$53+$L$53+$M$53+$N$53+$O$53+$P$53+$Q$53+$R$53+$S$53</f>
        <v>59</v>
      </c>
      <c r="U53" s="29">
        <v>1</v>
      </c>
      <c r="V53" s="30">
        <f>ROUND($T$53*$U$53,3)</f>
        <v>59</v>
      </c>
      <c r="W53" s="85"/>
      <c r="X53" s="82"/>
      <c r="Y53" s="56">
        <f>$X$53+$W$53</f>
        <v>0</v>
      </c>
      <c r="Z53" s="30">
        <f>$T$53*$W$53</f>
        <v>0</v>
      </c>
      <c r="AA53" s="30">
        <f>$V$53*$X$53</f>
        <v>0</v>
      </c>
      <c r="AB53" s="30">
        <f>$AA$53+$Z$53</f>
        <v>0</v>
      </c>
      <c r="AC53" s="30"/>
      <c r="AD53" s="100"/>
      <c r="AE53" s="16">
        <f t="shared" si="0"/>
        <v>0</v>
      </c>
      <c r="AF53" s="16">
        <f t="shared" si="1"/>
        <v>1475</v>
      </c>
      <c r="AG53" s="16">
        <f t="shared" si="2"/>
        <v>1475</v>
      </c>
    </row>
    <row r="54" spans="2:33" s="1" customFormat="1" ht="21.95" customHeight="1" outlineLevel="1" x14ac:dyDescent="0.2">
      <c r="B54" s="31"/>
      <c r="C54" s="32" t="s">
        <v>96</v>
      </c>
      <c r="D54" s="33" t="s">
        <v>80</v>
      </c>
      <c r="E54" s="33"/>
      <c r="F54" s="34">
        <v>6</v>
      </c>
      <c r="G54" s="34">
        <v>4</v>
      </c>
      <c r="H54" s="34">
        <v>4</v>
      </c>
      <c r="I54" s="34">
        <v>4</v>
      </c>
      <c r="J54" s="34">
        <v>3</v>
      </c>
      <c r="K54" s="34">
        <v>4</v>
      </c>
      <c r="L54" s="34">
        <v>3</v>
      </c>
      <c r="M54" s="34">
        <v>4</v>
      </c>
      <c r="N54" s="34">
        <v>4</v>
      </c>
      <c r="O54" s="34">
        <v>4</v>
      </c>
      <c r="P54" s="34">
        <v>6</v>
      </c>
      <c r="Q54" s="34">
        <v>3</v>
      </c>
      <c r="R54" s="34">
        <v>6</v>
      </c>
      <c r="S54" s="34">
        <v>4</v>
      </c>
      <c r="T54" s="34">
        <f>$F$54+$G$54+$H$54+$I$54+$J$54+$K$54+$L$54+$M$54+$N$54+$O$54+$P$54+$Q$54+$R$54+$S$54</f>
        <v>59</v>
      </c>
      <c r="U54" s="40">
        <v>1</v>
      </c>
      <c r="V54" s="35">
        <f>ROUND($T$54*$U$54,3)</f>
        <v>59</v>
      </c>
      <c r="W54" s="78"/>
      <c r="X54" s="79">
        <v>25</v>
      </c>
      <c r="Y54" s="35">
        <f>$X$54+$W$54</f>
        <v>25</v>
      </c>
      <c r="Z54" s="35">
        <f>$T$54*$W$54</f>
        <v>0</v>
      </c>
      <c r="AA54" s="35">
        <f>$V$54*$X$54</f>
        <v>1475</v>
      </c>
      <c r="AB54" s="35">
        <f>$AA$54+$Z$54</f>
        <v>1475</v>
      </c>
      <c r="AC54" s="37"/>
      <c r="AD54" s="101"/>
      <c r="AE54" s="16">
        <f t="shared" si="0"/>
        <v>0</v>
      </c>
      <c r="AF54" s="16">
        <f t="shared" si="1"/>
        <v>19999.2</v>
      </c>
      <c r="AG54" s="16">
        <f t="shared" si="2"/>
        <v>19999.2</v>
      </c>
    </row>
    <row r="55" spans="2:33" s="1" customFormat="1" ht="11.1" customHeight="1" outlineLevel="1" x14ac:dyDescent="0.2">
      <c r="B55" s="31"/>
      <c r="C55" s="32" t="s">
        <v>72</v>
      </c>
      <c r="D55" s="33" t="s">
        <v>73</v>
      </c>
      <c r="E55" s="33"/>
      <c r="F55" s="34">
        <v>1.6950000000000001</v>
      </c>
      <c r="G55" s="34">
        <v>1.1299999999999999</v>
      </c>
      <c r="H55" s="34">
        <v>1.1299999999999999</v>
      </c>
      <c r="I55" s="34">
        <v>1.1299999999999999</v>
      </c>
      <c r="J55" s="34">
        <v>0.84699999999999998</v>
      </c>
      <c r="K55" s="34">
        <v>1.1299999999999999</v>
      </c>
      <c r="L55" s="34">
        <v>0.84699999999999998</v>
      </c>
      <c r="M55" s="34">
        <v>1.1299999999999999</v>
      </c>
      <c r="N55" s="34">
        <v>1.1299999999999999</v>
      </c>
      <c r="O55" s="34">
        <v>1.1299999999999999</v>
      </c>
      <c r="P55" s="34">
        <v>1.6950000000000001</v>
      </c>
      <c r="Q55" s="34">
        <v>0.84699999999999998</v>
      </c>
      <c r="R55" s="34">
        <v>1.6950000000000001</v>
      </c>
      <c r="S55" s="34">
        <v>1.1299999999999999</v>
      </c>
      <c r="T55" s="34">
        <f>$F$55+$G$55+$H$55+$I$55+$J$55+$K$55+$L$55+$M$55+$N$55+$O$55+$P$55+$Q$55+$R$55+$S$55</f>
        <v>16.666</v>
      </c>
      <c r="U55" s="35">
        <f>0.5</f>
        <v>0.5</v>
      </c>
      <c r="V55" s="35">
        <f>ROUND($T$55*$U$55,3)</f>
        <v>8.3330000000000002</v>
      </c>
      <c r="W55" s="78"/>
      <c r="X55" s="79">
        <v>2400</v>
      </c>
      <c r="Y55" s="36">
        <f>$X$55+$W$55</f>
        <v>2400</v>
      </c>
      <c r="Z55" s="35">
        <f>$T$55*$W$55</f>
        <v>0</v>
      </c>
      <c r="AA55" s="35">
        <f>$V$55*$X$55</f>
        <v>19999.2</v>
      </c>
      <c r="AB55" s="35">
        <f>$AA$55+$Z$55</f>
        <v>19999.2</v>
      </c>
      <c r="AC55" s="37"/>
      <c r="AD55" s="101"/>
      <c r="AE55" s="16">
        <f t="shared" si="0"/>
        <v>0</v>
      </c>
      <c r="AF55" s="16">
        <f t="shared" si="1"/>
        <v>582.4</v>
      </c>
      <c r="AG55" s="16">
        <f t="shared" si="2"/>
        <v>582.4</v>
      </c>
    </row>
    <row r="56" spans="2:33" s="1" customFormat="1" ht="11.1" customHeight="1" outlineLevel="1" x14ac:dyDescent="0.2">
      <c r="B56" s="31"/>
      <c r="C56" s="32" t="s">
        <v>84</v>
      </c>
      <c r="D56" s="33" t="s">
        <v>78</v>
      </c>
      <c r="E56" s="33"/>
      <c r="F56" s="34">
        <v>1.7999999999999999E-2</v>
      </c>
      <c r="G56" s="34">
        <v>1.2E-2</v>
      </c>
      <c r="H56" s="34">
        <v>1.2E-2</v>
      </c>
      <c r="I56" s="34">
        <v>1.2E-2</v>
      </c>
      <c r="J56" s="34">
        <v>8.9999999999999993E-3</v>
      </c>
      <c r="K56" s="34">
        <v>1.2E-2</v>
      </c>
      <c r="L56" s="34">
        <v>8.9999999999999993E-3</v>
      </c>
      <c r="M56" s="34">
        <v>1.2E-2</v>
      </c>
      <c r="N56" s="34">
        <v>1.2E-2</v>
      </c>
      <c r="O56" s="34">
        <v>1.2E-2</v>
      </c>
      <c r="P56" s="34">
        <v>1.7999999999999999E-2</v>
      </c>
      <c r="Q56" s="34">
        <v>8.9999999999999993E-3</v>
      </c>
      <c r="R56" s="34">
        <v>1.7999999999999999E-2</v>
      </c>
      <c r="S56" s="34">
        <v>1.2E-2</v>
      </c>
      <c r="T56" s="34">
        <f>$F$56+$G$56+$H$56+$I$56+$J$56+$K$56+$L$56+$M$56+$N$56+$O$56+$P$56+$Q$56+$R$56+$S$56</f>
        <v>0.17699999999999996</v>
      </c>
      <c r="U56" s="36">
        <v>1.03</v>
      </c>
      <c r="V56" s="35">
        <f>ROUND($T$56*$U$56,3)</f>
        <v>0.182</v>
      </c>
      <c r="W56" s="78"/>
      <c r="X56" s="79">
        <v>3200</v>
      </c>
      <c r="Y56" s="57">
        <f>$X$56+$W$56</f>
        <v>3200</v>
      </c>
      <c r="Z56" s="35">
        <f>$T$56*$W$56</f>
        <v>0</v>
      </c>
      <c r="AA56" s="35">
        <f>$V$56*$X$56</f>
        <v>582.4</v>
      </c>
      <c r="AB56" s="35">
        <f>$AA$56+$Z$56</f>
        <v>582.4</v>
      </c>
      <c r="AC56" s="37"/>
      <c r="AD56" s="101"/>
      <c r="AE56" s="16">
        <f t="shared" si="0"/>
        <v>0</v>
      </c>
      <c r="AF56" s="16">
        <f t="shared" si="1"/>
        <v>1416</v>
      </c>
      <c r="AG56" s="16">
        <f t="shared" si="2"/>
        <v>1416</v>
      </c>
    </row>
    <row r="57" spans="2:33" s="1" customFormat="1" ht="21.95" customHeight="1" outlineLevel="1" x14ac:dyDescent="0.2">
      <c r="B57" s="31"/>
      <c r="C57" s="32" t="s">
        <v>97</v>
      </c>
      <c r="D57" s="33" t="s">
        <v>69</v>
      </c>
      <c r="E57" s="33"/>
      <c r="F57" s="34">
        <v>0.9</v>
      </c>
      <c r="G57" s="34">
        <v>0.6</v>
      </c>
      <c r="H57" s="34">
        <v>0.6</v>
      </c>
      <c r="I57" s="34">
        <v>0.6</v>
      </c>
      <c r="J57" s="34">
        <v>0.45</v>
      </c>
      <c r="K57" s="34">
        <v>0.6</v>
      </c>
      <c r="L57" s="34">
        <v>0.45</v>
      </c>
      <c r="M57" s="34">
        <v>0.6</v>
      </c>
      <c r="N57" s="34">
        <v>0.6</v>
      </c>
      <c r="O57" s="34">
        <v>0.6</v>
      </c>
      <c r="P57" s="34">
        <v>0.9</v>
      </c>
      <c r="Q57" s="34">
        <v>0.45</v>
      </c>
      <c r="R57" s="34">
        <v>0.9</v>
      </c>
      <c r="S57" s="34">
        <v>0.6</v>
      </c>
      <c r="T57" s="34">
        <f>$F$57+$G$57+$H$57+$I$57+$J$57+$K$57+$L$57+$M$57+$N$57+$O$57+$P$57+$Q$57+$R$57+$S$57</f>
        <v>8.85</v>
      </c>
      <c r="U57" s="38">
        <v>0.8</v>
      </c>
      <c r="V57" s="35">
        <f>ROUND($T$57*$U$57,3)</f>
        <v>7.08</v>
      </c>
      <c r="W57" s="78"/>
      <c r="X57" s="79">
        <v>200</v>
      </c>
      <c r="Y57" s="36">
        <f>$X$57+$W$57</f>
        <v>200</v>
      </c>
      <c r="Z57" s="35">
        <f>$T$57*$W$57</f>
        <v>0</v>
      </c>
      <c r="AA57" s="35">
        <f>$V$57*$X$57</f>
        <v>1416</v>
      </c>
      <c r="AB57" s="35">
        <f>$AA$57+$Z$57</f>
        <v>1416</v>
      </c>
      <c r="AC57" s="37"/>
      <c r="AD57" s="101"/>
      <c r="AE57" s="16">
        <f t="shared" si="0"/>
        <v>0</v>
      </c>
      <c r="AF57" s="16">
        <f t="shared" si="1"/>
        <v>7398.076</v>
      </c>
      <c r="AG57" s="16">
        <f t="shared" si="2"/>
        <v>7398.076</v>
      </c>
    </row>
    <row r="58" spans="2:33" s="1" customFormat="1" ht="11.1" customHeight="1" outlineLevel="1" x14ac:dyDescent="0.2">
      <c r="B58" s="31"/>
      <c r="C58" s="32" t="s">
        <v>98</v>
      </c>
      <c r="D58" s="33" t="s">
        <v>67</v>
      </c>
      <c r="E58" s="33"/>
      <c r="F58" s="34">
        <v>1.6950000000000001</v>
      </c>
      <c r="G58" s="34">
        <v>1.1299999999999999</v>
      </c>
      <c r="H58" s="34">
        <v>1.1299999999999999</v>
      </c>
      <c r="I58" s="34">
        <v>1.1299999999999999</v>
      </c>
      <c r="J58" s="34">
        <v>0.84699999999999998</v>
      </c>
      <c r="K58" s="34">
        <v>1.1299999999999999</v>
      </c>
      <c r="L58" s="34">
        <v>0.84699999999999998</v>
      </c>
      <c r="M58" s="34">
        <v>1.1299999999999999</v>
      </c>
      <c r="N58" s="34">
        <v>1.1299999999999999</v>
      </c>
      <c r="O58" s="34">
        <v>1.1299999999999999</v>
      </c>
      <c r="P58" s="34">
        <v>1.6950000000000001</v>
      </c>
      <c r="Q58" s="34">
        <v>0.84699999999999998</v>
      </c>
      <c r="R58" s="34">
        <v>1.6950000000000001</v>
      </c>
      <c r="S58" s="34">
        <v>1.1299999999999999</v>
      </c>
      <c r="T58" s="34">
        <f>$F$58+$G$58+$H$58+$I$58+$J$58+$K$58+$L$58+$M$58+$N$58+$O$58+$P$58+$Q$58+$R$58+$S$58</f>
        <v>16.666</v>
      </c>
      <c r="U58" s="36">
        <v>1.1499999999999999</v>
      </c>
      <c r="V58" s="35">
        <f>ROUND($T$58*$U$58,3)</f>
        <v>19.166</v>
      </c>
      <c r="W58" s="78"/>
      <c r="X58" s="79">
        <v>386</v>
      </c>
      <c r="Y58" s="36">
        <f>$X$58+$W$58</f>
        <v>386</v>
      </c>
      <c r="Z58" s="35">
        <f>$T$58*$W$58</f>
        <v>0</v>
      </c>
      <c r="AA58" s="35">
        <f>$V$58*$X$58</f>
        <v>7398.076</v>
      </c>
      <c r="AB58" s="35">
        <f>$AA$58+$Z$58</f>
        <v>7398.076</v>
      </c>
      <c r="AC58" s="37"/>
      <c r="AD58" s="101"/>
      <c r="AE58" s="16">
        <f t="shared" si="0"/>
        <v>0</v>
      </c>
      <c r="AF58" s="16">
        <f t="shared" si="1"/>
        <v>0</v>
      </c>
      <c r="AG58" s="16">
        <f t="shared" si="2"/>
        <v>0</v>
      </c>
    </row>
    <row r="59" spans="2:33" s="4" customFormat="1" ht="12" customHeight="1" outlineLevel="1" x14ac:dyDescent="0.2">
      <c r="B59" s="11"/>
      <c r="C59" s="12" t="s">
        <v>99</v>
      </c>
      <c r="D59" s="13"/>
      <c r="E59" s="13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86"/>
      <c r="X59" s="87"/>
      <c r="Y59" s="12"/>
      <c r="Z59" s="14">
        <f>$Z$60+$Z$65+$Z$68+$Z$72+$Z$75+$Z$80+$Z$91+$Z$94</f>
        <v>0</v>
      </c>
      <c r="AA59" s="14">
        <f>$AA$60+$AA$65+$AA$68+$AA$72+$AA$75+$AA$80+$AA$91+$AA$94</f>
        <v>741699.77</v>
      </c>
      <c r="AB59" s="14">
        <f>$AB$60+$AB$65+$AB$68+$AB$72+$AB$75+$AB$80+$AB$91+$AB$94</f>
        <v>741699.77</v>
      </c>
      <c r="AC59" s="15"/>
      <c r="AD59" s="98"/>
      <c r="AE59" s="16">
        <f t="shared" si="0"/>
        <v>0</v>
      </c>
      <c r="AF59" s="16">
        <f t="shared" si="1"/>
        <v>0</v>
      </c>
      <c r="AG59" s="16">
        <f t="shared" si="2"/>
        <v>0</v>
      </c>
    </row>
    <row r="60" spans="2:33" s="16" customFormat="1" ht="32.1" customHeight="1" outlineLevel="1" x14ac:dyDescent="0.15">
      <c r="B60" s="17">
        <v>12</v>
      </c>
      <c r="C60" s="18" t="s">
        <v>77</v>
      </c>
      <c r="D60" s="19" t="s">
        <v>67</v>
      </c>
      <c r="E60" s="19"/>
      <c r="F60" s="20">
        <v>1.0900000000000001</v>
      </c>
      <c r="G60" s="20">
        <v>1.704</v>
      </c>
      <c r="H60" s="20">
        <v>1.72</v>
      </c>
      <c r="I60" s="20">
        <v>0.77600000000000002</v>
      </c>
      <c r="J60" s="20">
        <v>0.44</v>
      </c>
      <c r="K60" s="20">
        <v>0.57199999999999995</v>
      </c>
      <c r="L60" s="20">
        <v>0.44</v>
      </c>
      <c r="M60" s="20">
        <v>0.77600000000000002</v>
      </c>
      <c r="N60" s="20">
        <v>1.766</v>
      </c>
      <c r="O60" s="20">
        <v>1.76</v>
      </c>
      <c r="P60" s="20">
        <v>1.0900000000000001</v>
      </c>
      <c r="Q60" s="20">
        <v>0.44</v>
      </c>
      <c r="R60" s="20">
        <v>1.0860000000000001</v>
      </c>
      <c r="S60" s="20">
        <v>7.4669999999999996</v>
      </c>
      <c r="T60" s="20">
        <v>21.126999999999999</v>
      </c>
      <c r="U60" s="22"/>
      <c r="V60" s="20">
        <v>21.126999999999999</v>
      </c>
      <c r="W60" s="80"/>
      <c r="X60" s="81"/>
      <c r="Y60" s="22">
        <f>$AB$60/$V$60</f>
        <v>0</v>
      </c>
      <c r="Z60" s="22">
        <f>$Z$61+$Z$62+$Z$63+$Z$64</f>
        <v>0</v>
      </c>
      <c r="AA60" s="22">
        <f>$AA$61+$AA$62+$AA$63+$AA$64</f>
        <v>0</v>
      </c>
      <c r="AB60" s="22">
        <f>$AB$61+$AB$62+$AB$63+$AB$64</f>
        <v>0</v>
      </c>
      <c r="AC60" s="65"/>
      <c r="AD60" s="99"/>
      <c r="AE60" s="16">
        <f t="shared" si="0"/>
        <v>0</v>
      </c>
      <c r="AF60" s="16">
        <f t="shared" si="1"/>
        <v>0</v>
      </c>
      <c r="AG60" s="16">
        <f t="shared" si="2"/>
        <v>0</v>
      </c>
    </row>
    <row r="61" spans="2:33" s="25" customFormat="1" ht="11.1" customHeight="1" outlineLevel="1" x14ac:dyDescent="0.2">
      <c r="B61" s="26"/>
      <c r="C61" s="27" t="s">
        <v>32</v>
      </c>
      <c r="D61" s="28" t="s">
        <v>78</v>
      </c>
      <c r="E61" s="28"/>
      <c r="F61" s="29">
        <v>1.0900000000000001</v>
      </c>
      <c r="G61" s="29">
        <v>1.704</v>
      </c>
      <c r="H61" s="29">
        <v>1.72</v>
      </c>
      <c r="I61" s="29">
        <v>0.77600000000000002</v>
      </c>
      <c r="J61" s="29">
        <v>0.44</v>
      </c>
      <c r="K61" s="29">
        <v>0.57199999999999995</v>
      </c>
      <c r="L61" s="29">
        <v>0.44</v>
      </c>
      <c r="M61" s="29">
        <v>0.77600000000000002</v>
      </c>
      <c r="N61" s="29">
        <v>1.766</v>
      </c>
      <c r="O61" s="29">
        <v>1.76</v>
      </c>
      <c r="P61" s="29">
        <v>1.0900000000000001</v>
      </c>
      <c r="Q61" s="29">
        <v>0.44</v>
      </c>
      <c r="R61" s="29">
        <v>1.0860000000000001</v>
      </c>
      <c r="S61" s="29">
        <v>7.4669999999999996</v>
      </c>
      <c r="T61" s="29">
        <f>$F$61+$G$61+$H$61+$I$61+$J$61+$K$61+$L$61+$M$61+$N$61+$O$61+$P$61+$Q$61+$R$61+$S$61</f>
        <v>21.126999999999999</v>
      </c>
      <c r="U61" s="29">
        <v>1</v>
      </c>
      <c r="V61" s="30">
        <f>ROUND($T$61*$U$61,3)</f>
        <v>21.126999999999999</v>
      </c>
      <c r="W61" s="76"/>
      <c r="X61" s="82"/>
      <c r="Y61" s="55">
        <f>$X$61+$W$61</f>
        <v>0</v>
      </c>
      <c r="Z61" s="30">
        <f>$T$61*$W$61</f>
        <v>0</v>
      </c>
      <c r="AA61" s="30">
        <f>$V$61*$X$61</f>
        <v>0</v>
      </c>
      <c r="AB61" s="30">
        <f>$AA$61+$Z$61</f>
        <v>0</v>
      </c>
      <c r="AC61" s="30"/>
      <c r="AD61" s="100"/>
      <c r="AE61" s="16">
        <f t="shared" si="0"/>
        <v>0</v>
      </c>
      <c r="AF61" s="16">
        <f t="shared" si="1"/>
        <v>0</v>
      </c>
      <c r="AG61" s="16">
        <f t="shared" si="2"/>
        <v>0</v>
      </c>
    </row>
    <row r="62" spans="2:33" s="1" customFormat="1" ht="33" customHeight="1" outlineLevel="1" x14ac:dyDescent="0.2">
      <c r="B62" s="58"/>
      <c r="C62" s="59" t="s">
        <v>100</v>
      </c>
      <c r="D62" s="60" t="s">
        <v>78</v>
      </c>
      <c r="E62" s="60"/>
      <c r="F62" s="61">
        <v>0.54500000000000004</v>
      </c>
      <c r="G62" s="61">
        <v>0.85199999999999998</v>
      </c>
      <c r="H62" s="61">
        <v>0.86</v>
      </c>
      <c r="I62" s="61">
        <v>0.38800000000000001</v>
      </c>
      <c r="J62" s="61">
        <v>0.22</v>
      </c>
      <c r="K62" s="61">
        <v>0.28599999999999998</v>
      </c>
      <c r="L62" s="61">
        <v>0.22</v>
      </c>
      <c r="M62" s="61">
        <v>0.38800000000000001</v>
      </c>
      <c r="N62" s="61">
        <v>0.88300000000000001</v>
      </c>
      <c r="O62" s="61">
        <v>0.88</v>
      </c>
      <c r="P62" s="61">
        <v>0.54500000000000004</v>
      </c>
      <c r="Q62" s="61">
        <v>0.22</v>
      </c>
      <c r="R62" s="61">
        <v>0.54300000000000004</v>
      </c>
      <c r="S62" s="61">
        <v>1.0980000000000001</v>
      </c>
      <c r="T62" s="61">
        <f>$F$62+$G$62+$H$62+$I$62+$J$62+$K$62+$L$62+$M$62+$N$62+$O$62+$P$62+$Q$62+$R$62+$S$62</f>
        <v>7.9279999999999999</v>
      </c>
      <c r="U62" s="63">
        <f>1.05</f>
        <v>1.05</v>
      </c>
      <c r="V62" s="63">
        <f>ROUND($T$62*$U$62,3)</f>
        <v>8.3239999999999998</v>
      </c>
      <c r="W62" s="83"/>
      <c r="X62" s="84"/>
      <c r="Y62" s="63">
        <f>$X$62+$W$62</f>
        <v>0</v>
      </c>
      <c r="Z62" s="63">
        <f>$T$62*$W$62</f>
        <v>0</v>
      </c>
      <c r="AA62" s="63">
        <f>$V$62*$X$62</f>
        <v>0</v>
      </c>
      <c r="AB62" s="63">
        <f>$AA$62+$Z$62</f>
        <v>0</v>
      </c>
      <c r="AC62" s="64" t="s">
        <v>203</v>
      </c>
      <c r="AD62" s="102"/>
      <c r="AE62" s="16">
        <f t="shared" si="0"/>
        <v>0</v>
      </c>
      <c r="AF62" s="16">
        <f t="shared" si="1"/>
        <v>0</v>
      </c>
      <c r="AG62" s="16">
        <f t="shared" si="2"/>
        <v>0</v>
      </c>
    </row>
    <row r="63" spans="2:33" s="1" customFormat="1" ht="33" customHeight="1" outlineLevel="1" x14ac:dyDescent="0.2">
      <c r="B63" s="58"/>
      <c r="C63" s="59" t="s">
        <v>101</v>
      </c>
      <c r="D63" s="60" t="s">
        <v>78</v>
      </c>
      <c r="E63" s="60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1">
        <v>5.2709999999999999</v>
      </c>
      <c r="T63" s="61">
        <f>$F$63+$G$63+$H$63+$I$63+$J$63+$K$63+$L$63+$M$63+$N$63+$O$63+$P$63+$Q$63+$R$63+$S$63</f>
        <v>5.2709999999999999</v>
      </c>
      <c r="U63" s="63">
        <f>1.02</f>
        <v>1.02</v>
      </c>
      <c r="V63" s="63">
        <f>ROUND($T$63*$U$63,3)</f>
        <v>5.3760000000000003</v>
      </c>
      <c r="W63" s="83"/>
      <c r="X63" s="84"/>
      <c r="Y63" s="63">
        <f>$X$63+$W$63</f>
        <v>0</v>
      </c>
      <c r="Z63" s="63">
        <f>$T$63*$W$63</f>
        <v>0</v>
      </c>
      <c r="AA63" s="63">
        <f>$V$63*$X$63</f>
        <v>0</v>
      </c>
      <c r="AB63" s="63">
        <f>$AA$63+$Z$63</f>
        <v>0</v>
      </c>
      <c r="AC63" s="64" t="s">
        <v>203</v>
      </c>
      <c r="AD63" s="102"/>
      <c r="AE63" s="16">
        <f t="shared" si="0"/>
        <v>0</v>
      </c>
      <c r="AF63" s="16">
        <f t="shared" si="1"/>
        <v>0</v>
      </c>
      <c r="AG63" s="16">
        <f t="shared" si="2"/>
        <v>0</v>
      </c>
    </row>
    <row r="64" spans="2:33" s="1" customFormat="1" ht="21.95" customHeight="1" outlineLevel="1" x14ac:dyDescent="0.2">
      <c r="B64" s="58"/>
      <c r="C64" s="59" t="s">
        <v>102</v>
      </c>
      <c r="D64" s="60" t="s">
        <v>78</v>
      </c>
      <c r="E64" s="60"/>
      <c r="F64" s="61">
        <v>0.54500000000000004</v>
      </c>
      <c r="G64" s="61">
        <v>0.85199999999999998</v>
      </c>
      <c r="H64" s="61">
        <v>0.86</v>
      </c>
      <c r="I64" s="61">
        <v>0.38800000000000001</v>
      </c>
      <c r="J64" s="61">
        <v>0.22</v>
      </c>
      <c r="K64" s="61">
        <v>0.28599999999999998</v>
      </c>
      <c r="L64" s="61">
        <v>0.22</v>
      </c>
      <c r="M64" s="61">
        <v>0.38800000000000001</v>
      </c>
      <c r="N64" s="61">
        <v>0.88300000000000001</v>
      </c>
      <c r="O64" s="61">
        <v>0.88</v>
      </c>
      <c r="P64" s="61">
        <v>0.54500000000000004</v>
      </c>
      <c r="Q64" s="61">
        <v>0.22</v>
      </c>
      <c r="R64" s="61">
        <v>0.54300000000000004</v>
      </c>
      <c r="S64" s="61">
        <v>1.0980000000000001</v>
      </c>
      <c r="T64" s="61">
        <f>$F$64+$G$64+$H$64+$I$64+$J$64+$K$64+$L$64+$M$64+$N$64+$O$64+$P$64+$Q$64+$R$64+$S$64</f>
        <v>7.9279999999999999</v>
      </c>
      <c r="U64" s="63">
        <f>1.05</f>
        <v>1.05</v>
      </c>
      <c r="V64" s="63">
        <f>ROUND($T$64*$U$64,3)</f>
        <v>8.3239999999999998</v>
      </c>
      <c r="W64" s="83"/>
      <c r="X64" s="88"/>
      <c r="Y64" s="63">
        <f>$X$64+$W$64</f>
        <v>0</v>
      </c>
      <c r="Z64" s="63">
        <f>$T$64*$W$64</f>
        <v>0</v>
      </c>
      <c r="AA64" s="63">
        <f>$V$64*$X$64</f>
        <v>0</v>
      </c>
      <c r="AB64" s="63">
        <f>$AA$64+$Z$64</f>
        <v>0</v>
      </c>
      <c r="AC64" s="64" t="s">
        <v>203</v>
      </c>
      <c r="AD64" s="102"/>
      <c r="AE64" s="16">
        <f t="shared" si="0"/>
        <v>0</v>
      </c>
      <c r="AF64" s="16">
        <f t="shared" si="1"/>
        <v>0</v>
      </c>
      <c r="AG64" s="16">
        <f t="shared" si="2"/>
        <v>0</v>
      </c>
    </row>
    <row r="65" spans="2:33" s="16" customFormat="1" ht="11.1" customHeight="1" outlineLevel="1" x14ac:dyDescent="0.2">
      <c r="B65" s="17">
        <v>13</v>
      </c>
      <c r="C65" s="18" t="s">
        <v>103</v>
      </c>
      <c r="D65" s="19" t="s">
        <v>67</v>
      </c>
      <c r="E65" s="19"/>
      <c r="F65" s="20">
        <v>17.516999999999999</v>
      </c>
      <c r="G65" s="20">
        <v>34.338000000000001</v>
      </c>
      <c r="H65" s="20">
        <v>33.594000000000001</v>
      </c>
      <c r="I65" s="20">
        <v>25.77</v>
      </c>
      <c r="J65" s="20">
        <v>17.808</v>
      </c>
      <c r="K65" s="20">
        <v>23.948</v>
      </c>
      <c r="L65" s="20">
        <v>17.808</v>
      </c>
      <c r="M65" s="20">
        <v>26.04</v>
      </c>
      <c r="N65" s="20">
        <v>34.338000000000001</v>
      </c>
      <c r="O65" s="20">
        <v>34.36</v>
      </c>
      <c r="P65" s="20">
        <v>18.254999999999999</v>
      </c>
      <c r="Q65" s="20">
        <v>17.808</v>
      </c>
      <c r="R65" s="20">
        <v>18.254999999999999</v>
      </c>
      <c r="S65" s="20">
        <v>53.652999999999999</v>
      </c>
      <c r="T65" s="20">
        <v>373.49200000000002</v>
      </c>
      <c r="U65" s="22"/>
      <c r="V65" s="20">
        <v>373.49200000000002</v>
      </c>
      <c r="W65" s="80"/>
      <c r="X65" s="89"/>
      <c r="Y65" s="22">
        <f>$AB$65/$V$65</f>
        <v>52.080119520632302</v>
      </c>
      <c r="Z65" s="22">
        <f>$Z$66+$Z$67</f>
        <v>0</v>
      </c>
      <c r="AA65" s="22">
        <f>$AA$66+$AA$67</f>
        <v>19451.508000000002</v>
      </c>
      <c r="AB65" s="22">
        <f>$AB$66+$AB$67</f>
        <v>19451.508000000002</v>
      </c>
      <c r="AC65" s="23">
        <v>1</v>
      </c>
      <c r="AD65" s="99"/>
      <c r="AE65" s="16">
        <f t="shared" si="0"/>
        <v>0</v>
      </c>
      <c r="AF65" s="16">
        <f t="shared" si="1"/>
        <v>0</v>
      </c>
      <c r="AG65" s="16">
        <f t="shared" si="2"/>
        <v>0</v>
      </c>
    </row>
    <row r="66" spans="2:33" s="25" customFormat="1" ht="11.1" customHeight="1" outlineLevel="1" x14ac:dyDescent="0.2">
      <c r="B66" s="26"/>
      <c r="C66" s="27" t="s">
        <v>32</v>
      </c>
      <c r="D66" s="28" t="s">
        <v>67</v>
      </c>
      <c r="E66" s="28"/>
      <c r="F66" s="29">
        <v>17.516999999999999</v>
      </c>
      <c r="G66" s="29">
        <v>34.338000000000001</v>
      </c>
      <c r="H66" s="29">
        <v>33.594000000000001</v>
      </c>
      <c r="I66" s="29">
        <v>25.77</v>
      </c>
      <c r="J66" s="29">
        <v>17.808</v>
      </c>
      <c r="K66" s="29">
        <v>23.948</v>
      </c>
      <c r="L66" s="29">
        <v>17.808</v>
      </c>
      <c r="M66" s="29">
        <v>26.04</v>
      </c>
      <c r="N66" s="29">
        <v>34.338000000000001</v>
      </c>
      <c r="O66" s="29">
        <v>34.36</v>
      </c>
      <c r="P66" s="29">
        <v>18.254999999999999</v>
      </c>
      <c r="Q66" s="29">
        <v>17.808</v>
      </c>
      <c r="R66" s="29">
        <v>18.254999999999999</v>
      </c>
      <c r="S66" s="29">
        <v>53.652999999999999</v>
      </c>
      <c r="T66" s="29">
        <f>$F$66+$G$66+$H$66+$I$66+$J$66+$K$66+$L$66+$M$66+$N$66+$O$66+$P$66+$Q$66+$R$66+$S$66</f>
        <v>373.49200000000002</v>
      </c>
      <c r="U66" s="29">
        <v>1</v>
      </c>
      <c r="V66" s="30">
        <f>ROUND($T$66*$U$66,3)</f>
        <v>373.49200000000002</v>
      </c>
      <c r="W66" s="76"/>
      <c r="X66" s="79"/>
      <c r="Y66" s="55">
        <f>$X$66+$W$66</f>
        <v>0</v>
      </c>
      <c r="Z66" s="30">
        <f>$T$66*$W$66</f>
        <v>0</v>
      </c>
      <c r="AA66" s="30">
        <f>$V$66*$X$66</f>
        <v>0</v>
      </c>
      <c r="AB66" s="30">
        <f>$AA$66+$Z$66</f>
        <v>0</v>
      </c>
      <c r="AC66" s="30"/>
      <c r="AD66" s="100"/>
      <c r="AE66" s="16">
        <f t="shared" si="0"/>
        <v>0</v>
      </c>
      <c r="AF66" s="16">
        <f t="shared" si="1"/>
        <v>19451.508000000002</v>
      </c>
      <c r="AG66" s="16">
        <f t="shared" si="2"/>
        <v>19451.508000000002</v>
      </c>
    </row>
    <row r="67" spans="2:33" s="1" customFormat="1" ht="11.1" customHeight="1" outlineLevel="1" x14ac:dyDescent="0.2">
      <c r="B67" s="31"/>
      <c r="C67" s="32" t="s">
        <v>68</v>
      </c>
      <c r="D67" s="33" t="s">
        <v>69</v>
      </c>
      <c r="E67" s="33"/>
      <c r="F67" s="34">
        <v>17.516999999999999</v>
      </c>
      <c r="G67" s="34">
        <v>34.338000000000001</v>
      </c>
      <c r="H67" s="34">
        <v>33.594000000000001</v>
      </c>
      <c r="I67" s="34">
        <v>25.77</v>
      </c>
      <c r="J67" s="34">
        <v>17.808</v>
      </c>
      <c r="K67" s="34">
        <v>23.948</v>
      </c>
      <c r="L67" s="34">
        <v>17.808</v>
      </c>
      <c r="M67" s="34">
        <v>26.04</v>
      </c>
      <c r="N67" s="34">
        <v>34.338000000000001</v>
      </c>
      <c r="O67" s="34">
        <v>34.36</v>
      </c>
      <c r="P67" s="34">
        <v>18.254999999999999</v>
      </c>
      <c r="Q67" s="34">
        <v>17.808</v>
      </c>
      <c r="R67" s="34">
        <v>18.254999999999999</v>
      </c>
      <c r="S67" s="34">
        <v>53.652999999999999</v>
      </c>
      <c r="T67" s="34">
        <f>$F$67+$G$67+$H$67+$I$67+$J$67+$K$67+$L$67+$M$67+$N$67+$O$67+$P$67+$Q$67+$R$67+$S$67</f>
        <v>373.49200000000002</v>
      </c>
      <c r="U67" s="36">
        <v>0.28000000000000003</v>
      </c>
      <c r="V67" s="35">
        <f>ROUND($T$67*$U$67,3)</f>
        <v>104.578</v>
      </c>
      <c r="W67" s="78"/>
      <c r="X67" s="79">
        <v>186</v>
      </c>
      <c r="Y67" s="36">
        <f>$X$67+$W$67</f>
        <v>186</v>
      </c>
      <c r="Z67" s="35">
        <f>$T$67*$W$67</f>
        <v>0</v>
      </c>
      <c r="AA67" s="35">
        <f>$V$67*$X$67</f>
        <v>19451.508000000002</v>
      </c>
      <c r="AB67" s="35">
        <f>$AA$67+$Z$67</f>
        <v>19451.508000000002</v>
      </c>
      <c r="AC67" s="37"/>
      <c r="AD67" s="101"/>
      <c r="AE67" s="16">
        <f t="shared" si="0"/>
        <v>0</v>
      </c>
      <c r="AF67" s="16">
        <f t="shared" si="1"/>
        <v>0</v>
      </c>
      <c r="AG67" s="16">
        <f t="shared" si="2"/>
        <v>0</v>
      </c>
    </row>
    <row r="68" spans="2:33" s="16" customFormat="1" ht="21.95" customHeight="1" outlineLevel="1" x14ac:dyDescent="0.15">
      <c r="B68" s="17">
        <v>14</v>
      </c>
      <c r="C68" s="18" t="s">
        <v>104</v>
      </c>
      <c r="D68" s="19" t="s">
        <v>67</v>
      </c>
      <c r="E68" s="19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0">
        <v>17.039000000000001</v>
      </c>
      <c r="T68" s="20">
        <v>17.039000000000001</v>
      </c>
      <c r="U68" s="22"/>
      <c r="V68" s="20">
        <v>17.039000000000001</v>
      </c>
      <c r="W68" s="80"/>
      <c r="X68" s="81"/>
      <c r="Y68" s="22">
        <f>$AB$68/$V$68</f>
        <v>119.70098010446621</v>
      </c>
      <c r="Z68" s="22">
        <f>$Z$69+$Z$70+$Z$71</f>
        <v>0</v>
      </c>
      <c r="AA68" s="22">
        <f>$AA$69+$AA$70+$AA$71</f>
        <v>2039.585</v>
      </c>
      <c r="AB68" s="22">
        <f>$AB$69+$AB$70+$AB$71</f>
        <v>2039.585</v>
      </c>
      <c r="AC68" s="24" t="s">
        <v>105</v>
      </c>
      <c r="AD68" s="99"/>
      <c r="AE68" s="16">
        <f t="shared" si="0"/>
        <v>0</v>
      </c>
      <c r="AF68" s="16">
        <f t="shared" si="1"/>
        <v>0</v>
      </c>
      <c r="AG68" s="16">
        <f t="shared" si="2"/>
        <v>0</v>
      </c>
    </row>
    <row r="69" spans="2:33" s="25" customFormat="1" ht="11.1" customHeight="1" outlineLevel="1" x14ac:dyDescent="0.2">
      <c r="B69" s="26"/>
      <c r="C69" s="27" t="s">
        <v>32</v>
      </c>
      <c r="D69" s="28" t="s">
        <v>67</v>
      </c>
      <c r="E69" s="28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29">
        <v>17.039000000000001</v>
      </c>
      <c r="T69" s="29">
        <f>$F$69+$G$69+$H$69+$I$69+$J$69+$K$69+$L$69+$M$69+$N$69+$O$69+$P$69+$Q$69+$R$69+$S$69</f>
        <v>17.039000000000001</v>
      </c>
      <c r="U69" s="29">
        <v>1</v>
      </c>
      <c r="V69" s="30">
        <f>ROUND($T$69*$U$69,3)</f>
        <v>17.039000000000001</v>
      </c>
      <c r="W69" s="76"/>
      <c r="X69" s="82"/>
      <c r="Y69" s="55">
        <f>$X$69+$W$69</f>
        <v>0</v>
      </c>
      <c r="Z69" s="30">
        <f>$T$69*$W$69</f>
        <v>0</v>
      </c>
      <c r="AA69" s="30">
        <f>$V$69*$X$69</f>
        <v>0</v>
      </c>
      <c r="AB69" s="30">
        <f>$AA$69+$Z$69</f>
        <v>0</v>
      </c>
      <c r="AC69" s="30"/>
      <c r="AD69" s="100"/>
      <c r="AE69" s="16">
        <f t="shared" si="0"/>
        <v>0</v>
      </c>
      <c r="AF69" s="16">
        <f t="shared" si="1"/>
        <v>1920.31</v>
      </c>
      <c r="AG69" s="16">
        <f t="shared" si="2"/>
        <v>1920.31</v>
      </c>
    </row>
    <row r="70" spans="2:33" s="1" customFormat="1" ht="11.1" customHeight="1" outlineLevel="1" x14ac:dyDescent="0.2">
      <c r="B70" s="31"/>
      <c r="C70" s="32" t="s">
        <v>106</v>
      </c>
      <c r="D70" s="33" t="s">
        <v>67</v>
      </c>
      <c r="E70" s="33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4">
        <v>17.039000000000001</v>
      </c>
      <c r="T70" s="34">
        <f>$F$70+$G$70+$H$70+$I$70+$J$70+$K$70+$L$70+$M$70+$N$70+$O$70+$P$70+$Q$70+$R$70+$S$70</f>
        <v>17.039000000000001</v>
      </c>
      <c r="U70" s="36">
        <v>1.1499999999999999</v>
      </c>
      <c r="V70" s="35">
        <f>ROUND($T$70*$U$70,3)</f>
        <v>19.594999999999999</v>
      </c>
      <c r="W70" s="78"/>
      <c r="X70" s="79">
        <v>98</v>
      </c>
      <c r="Y70" s="36">
        <f>$X$70+$W$70</f>
        <v>98</v>
      </c>
      <c r="Z70" s="35">
        <f>$T$70*$W$70</f>
        <v>0</v>
      </c>
      <c r="AA70" s="35">
        <f>$V$70*$X$70</f>
        <v>1920.31</v>
      </c>
      <c r="AB70" s="35">
        <f>$AA$70+$Z$70</f>
        <v>1920.31</v>
      </c>
      <c r="AC70" s="37"/>
      <c r="AD70" s="101"/>
      <c r="AE70" s="16">
        <f t="shared" si="0"/>
        <v>0</v>
      </c>
      <c r="AF70" s="16">
        <f t="shared" si="1"/>
        <v>119.27499999999999</v>
      </c>
      <c r="AG70" s="16">
        <f t="shared" si="2"/>
        <v>119.27499999999999</v>
      </c>
    </row>
    <row r="71" spans="2:33" s="1" customFormat="1" ht="11.1" customHeight="1" outlineLevel="1" x14ac:dyDescent="0.2">
      <c r="B71" s="31"/>
      <c r="C71" s="32" t="s">
        <v>72</v>
      </c>
      <c r="D71" s="33" t="s">
        <v>73</v>
      </c>
      <c r="E71" s="33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4">
        <v>17.039000000000001</v>
      </c>
      <c r="T71" s="34">
        <f>$F$71+$G$71+$H$71+$I$71+$J$71+$K$71+$L$71+$M$71+$N$71+$O$71+$P$71+$Q$71+$R$71+$S$71</f>
        <v>17.039000000000001</v>
      </c>
      <c r="U71" s="36">
        <v>0.28000000000000003</v>
      </c>
      <c r="V71" s="35">
        <f>ROUND($T$71*$U$71,3)</f>
        <v>4.7709999999999999</v>
      </c>
      <c r="W71" s="78"/>
      <c r="X71" s="79">
        <v>25</v>
      </c>
      <c r="Y71" s="36">
        <f>$X$71+$W$71</f>
        <v>25</v>
      </c>
      <c r="Z71" s="35">
        <f>$T$71*$W$71</f>
        <v>0</v>
      </c>
      <c r="AA71" s="35">
        <f>$V$71*$X$71</f>
        <v>119.27499999999999</v>
      </c>
      <c r="AB71" s="35">
        <f>$AA$71+$Z$71</f>
        <v>119.27499999999999</v>
      </c>
      <c r="AC71" s="37"/>
      <c r="AD71" s="101"/>
      <c r="AE71" s="16">
        <f t="shared" si="0"/>
        <v>0</v>
      </c>
      <c r="AF71" s="16">
        <f t="shared" si="1"/>
        <v>0</v>
      </c>
      <c r="AG71" s="16">
        <f t="shared" si="2"/>
        <v>0</v>
      </c>
    </row>
    <row r="72" spans="2:33" s="16" customFormat="1" ht="21.95" customHeight="1" outlineLevel="1" x14ac:dyDescent="0.15">
      <c r="B72" s="17">
        <v>15</v>
      </c>
      <c r="C72" s="18" t="s">
        <v>107</v>
      </c>
      <c r="D72" s="19" t="s">
        <v>67</v>
      </c>
      <c r="E72" s="19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0">
        <v>11.717000000000001</v>
      </c>
      <c r="T72" s="20">
        <v>11.717000000000001</v>
      </c>
      <c r="U72" s="22"/>
      <c r="V72" s="20">
        <v>11.717000000000001</v>
      </c>
      <c r="W72" s="80"/>
      <c r="X72" s="80"/>
      <c r="Y72" s="22">
        <f>$AB$72/$V$72</f>
        <v>357.00435264999578</v>
      </c>
      <c r="Z72" s="22">
        <f>$Z$73+$Z$74</f>
        <v>0</v>
      </c>
      <c r="AA72" s="22">
        <f>$AA$73+$AA$74</f>
        <v>4183.0200000000004</v>
      </c>
      <c r="AB72" s="22">
        <f>$AB$73+$AB$74</f>
        <v>4183.0200000000004</v>
      </c>
      <c r="AC72" s="24" t="s">
        <v>108</v>
      </c>
      <c r="AD72" s="99"/>
      <c r="AE72" s="16">
        <f t="shared" si="0"/>
        <v>0</v>
      </c>
      <c r="AF72" s="16">
        <f t="shared" si="1"/>
        <v>0</v>
      </c>
      <c r="AG72" s="16">
        <f t="shared" si="2"/>
        <v>0</v>
      </c>
    </row>
    <row r="73" spans="2:33" s="25" customFormat="1" ht="11.1" customHeight="1" outlineLevel="1" x14ac:dyDescent="0.2">
      <c r="B73" s="26"/>
      <c r="C73" s="27" t="s">
        <v>32</v>
      </c>
      <c r="D73" s="28" t="s">
        <v>67</v>
      </c>
      <c r="E73" s="28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29">
        <v>11.717000000000001</v>
      </c>
      <c r="T73" s="29">
        <f>$F$73+$G$73+$H$73+$I$73+$J$73+$K$73+$L$73+$M$73+$N$73+$O$73+$P$73+$Q$73+$R$73+$S$73</f>
        <v>11.717000000000001</v>
      </c>
      <c r="U73" s="29">
        <v>1</v>
      </c>
      <c r="V73" s="30">
        <f>ROUND($T$73*$U$73,3)</f>
        <v>11.717000000000001</v>
      </c>
      <c r="W73" s="76"/>
      <c r="X73" s="79"/>
      <c r="Y73" s="55">
        <f>$X$73+$W$73</f>
        <v>0</v>
      </c>
      <c r="Z73" s="30">
        <f>$T$73*$W$73</f>
        <v>0</v>
      </c>
      <c r="AA73" s="30">
        <f>$V$73*$X$73</f>
        <v>0</v>
      </c>
      <c r="AB73" s="30">
        <f>$AA$73+$Z$73</f>
        <v>0</v>
      </c>
      <c r="AC73" s="30"/>
      <c r="AD73" s="100"/>
      <c r="AE73" s="16">
        <f t="shared" si="0"/>
        <v>0</v>
      </c>
      <c r="AF73" s="16">
        <f t="shared" si="1"/>
        <v>4183.0200000000004</v>
      </c>
      <c r="AG73" s="16">
        <f t="shared" si="2"/>
        <v>4183.0200000000004</v>
      </c>
    </row>
    <row r="74" spans="2:33" s="1" customFormat="1" ht="11.1" customHeight="1" outlineLevel="1" x14ac:dyDescent="0.2">
      <c r="B74" s="31"/>
      <c r="C74" s="32" t="s">
        <v>109</v>
      </c>
      <c r="D74" s="33" t="s">
        <v>67</v>
      </c>
      <c r="E74" s="33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4">
        <v>11.717000000000001</v>
      </c>
      <c r="T74" s="34">
        <f>$F$74+$G$74+$H$74+$I$74+$J$74+$K$74+$L$74+$M$74+$N$74+$O$74+$P$74+$Q$74+$R$74+$S$74</f>
        <v>11.717000000000001</v>
      </c>
      <c r="U74" s="36">
        <v>1.05</v>
      </c>
      <c r="V74" s="35">
        <f>ROUND($T$74*$U$74,3)</f>
        <v>12.303000000000001</v>
      </c>
      <c r="W74" s="78"/>
      <c r="X74" s="75">
        <v>340</v>
      </c>
      <c r="Y74" s="36">
        <f>$X$74+$W$74</f>
        <v>340</v>
      </c>
      <c r="Z74" s="35">
        <f>$T$74*$W$74</f>
        <v>0</v>
      </c>
      <c r="AA74" s="35">
        <f>$V$74*$X$74</f>
        <v>4183.0200000000004</v>
      </c>
      <c r="AB74" s="35">
        <f>$AA$74+$Z$74</f>
        <v>4183.0200000000004</v>
      </c>
      <c r="AC74" s="37"/>
      <c r="AD74" s="101"/>
      <c r="AE74" s="16">
        <f t="shared" si="0"/>
        <v>0</v>
      </c>
      <c r="AF74" s="16">
        <f t="shared" si="1"/>
        <v>0</v>
      </c>
      <c r="AG74" s="16">
        <f t="shared" si="2"/>
        <v>0</v>
      </c>
    </row>
    <row r="75" spans="2:33" s="16" customFormat="1" ht="21.95" customHeight="1" outlineLevel="1" x14ac:dyDescent="0.15">
      <c r="B75" s="17">
        <v>16</v>
      </c>
      <c r="C75" s="18" t="s">
        <v>110</v>
      </c>
      <c r="D75" s="19" t="s">
        <v>67</v>
      </c>
      <c r="E75" s="19"/>
      <c r="F75" s="20">
        <v>21.795000000000002</v>
      </c>
      <c r="G75" s="20">
        <v>45.527999999999999</v>
      </c>
      <c r="H75" s="20">
        <v>43.33</v>
      </c>
      <c r="I75" s="20">
        <v>28.213999999999999</v>
      </c>
      <c r="J75" s="20">
        <v>19.186</v>
      </c>
      <c r="K75" s="20">
        <v>26.155999999999999</v>
      </c>
      <c r="L75" s="20">
        <v>19.186</v>
      </c>
      <c r="M75" s="20">
        <v>29.013000000000002</v>
      </c>
      <c r="N75" s="20">
        <v>45.527999999999999</v>
      </c>
      <c r="O75" s="20">
        <v>45.637999999999998</v>
      </c>
      <c r="P75" s="20">
        <v>23.978999999999999</v>
      </c>
      <c r="Q75" s="20">
        <v>19.186</v>
      </c>
      <c r="R75" s="20">
        <v>23.978999999999999</v>
      </c>
      <c r="S75" s="20">
        <v>39.222000000000001</v>
      </c>
      <c r="T75" s="20">
        <v>429.94</v>
      </c>
      <c r="U75" s="22"/>
      <c r="V75" s="20">
        <v>429.94</v>
      </c>
      <c r="W75" s="80"/>
      <c r="X75" s="81"/>
      <c r="Y75" s="22">
        <f>$AB$75/$V$75</f>
        <v>837.05</v>
      </c>
      <c r="Z75" s="22">
        <f>$Z$76+$Z$77+$Z$78+$Z$79</f>
        <v>0</v>
      </c>
      <c r="AA75" s="22">
        <f>$AA$76+$AA$77+$AA$78+$AA$79</f>
        <v>359881.277</v>
      </c>
      <c r="AB75" s="22">
        <f>$AB$76+$AB$77+$AB$78+$AB$79</f>
        <v>359881.277</v>
      </c>
      <c r="AC75" s="23">
        <v>1</v>
      </c>
      <c r="AD75" s="99"/>
      <c r="AE75" s="16">
        <f t="shared" si="0"/>
        <v>0</v>
      </c>
      <c r="AF75" s="16">
        <f t="shared" si="1"/>
        <v>0</v>
      </c>
      <c r="AG75" s="16">
        <f t="shared" si="2"/>
        <v>0</v>
      </c>
    </row>
    <row r="76" spans="2:33" s="25" customFormat="1" ht="11.1" customHeight="1" outlineLevel="1" x14ac:dyDescent="0.2">
      <c r="B76" s="26"/>
      <c r="C76" s="27" t="s">
        <v>32</v>
      </c>
      <c r="D76" s="28" t="s">
        <v>67</v>
      </c>
      <c r="E76" s="28"/>
      <c r="F76" s="29">
        <v>21.795000000000002</v>
      </c>
      <c r="G76" s="29">
        <v>45.527999999999999</v>
      </c>
      <c r="H76" s="29">
        <v>43.33</v>
      </c>
      <c r="I76" s="29">
        <v>28.213999999999999</v>
      </c>
      <c r="J76" s="29">
        <v>19.186</v>
      </c>
      <c r="K76" s="29">
        <v>26.155999999999999</v>
      </c>
      <c r="L76" s="29">
        <v>19.186</v>
      </c>
      <c r="M76" s="29">
        <v>29.013000000000002</v>
      </c>
      <c r="N76" s="29">
        <v>45.527999999999999</v>
      </c>
      <c r="O76" s="29">
        <v>45.637999999999998</v>
      </c>
      <c r="P76" s="29">
        <v>23.978999999999999</v>
      </c>
      <c r="Q76" s="29">
        <v>19.186</v>
      </c>
      <c r="R76" s="29">
        <v>23.978999999999999</v>
      </c>
      <c r="S76" s="29">
        <v>39.222000000000001</v>
      </c>
      <c r="T76" s="29">
        <f>$F$76+$G$76+$H$76+$I$76+$J$76+$K$76+$L$76+$M$76+$N$76+$O$76+$P$76+$Q$76+$R$76+$S$76</f>
        <v>429.93999999999994</v>
      </c>
      <c r="U76" s="29">
        <v>1</v>
      </c>
      <c r="V76" s="30">
        <f>ROUND($T$76*$U$76,3)</f>
        <v>429.94</v>
      </c>
      <c r="W76" s="76"/>
      <c r="X76" s="82"/>
      <c r="Y76" s="55">
        <f>$X$76+$W$76</f>
        <v>0</v>
      </c>
      <c r="Z76" s="30">
        <f>$T$76*$W$76</f>
        <v>0</v>
      </c>
      <c r="AA76" s="30">
        <f>$V$76*$X$76</f>
        <v>0</v>
      </c>
      <c r="AB76" s="30">
        <f>$AA$76+$Z$76</f>
        <v>0</v>
      </c>
      <c r="AC76" s="30"/>
      <c r="AD76" s="100"/>
      <c r="AE76" s="16">
        <f t="shared" si="0"/>
        <v>0</v>
      </c>
      <c r="AF76" s="16">
        <f t="shared" si="1"/>
        <v>5374.25</v>
      </c>
      <c r="AG76" s="16">
        <f t="shared" si="2"/>
        <v>5374.25</v>
      </c>
    </row>
    <row r="77" spans="2:33" s="1" customFormat="1" ht="11.1" customHeight="1" outlineLevel="1" x14ac:dyDescent="0.2">
      <c r="B77" s="31"/>
      <c r="C77" s="32" t="s">
        <v>72</v>
      </c>
      <c r="D77" s="33" t="s">
        <v>73</v>
      </c>
      <c r="E77" s="33"/>
      <c r="F77" s="34">
        <v>21.795000000000002</v>
      </c>
      <c r="G77" s="34">
        <v>45.527999999999999</v>
      </c>
      <c r="H77" s="34">
        <v>43.33</v>
      </c>
      <c r="I77" s="34">
        <v>28.213999999999999</v>
      </c>
      <c r="J77" s="34">
        <v>19.186</v>
      </c>
      <c r="K77" s="34">
        <v>26.155999999999999</v>
      </c>
      <c r="L77" s="34">
        <v>19.186</v>
      </c>
      <c r="M77" s="34">
        <v>29.013000000000002</v>
      </c>
      <c r="N77" s="34">
        <v>45.527999999999999</v>
      </c>
      <c r="O77" s="34">
        <v>45.637999999999998</v>
      </c>
      <c r="P77" s="34">
        <v>23.978999999999999</v>
      </c>
      <c r="Q77" s="34">
        <v>19.186</v>
      </c>
      <c r="R77" s="34">
        <v>23.978999999999999</v>
      </c>
      <c r="S77" s="34">
        <v>39.222000000000001</v>
      </c>
      <c r="T77" s="34">
        <f>$F$77+$G$77+$H$77+$I$77+$J$77+$K$77+$L$77+$M$77+$N$77+$O$77+$P$77+$Q$77+$R$77+$S$77</f>
        <v>429.93999999999994</v>
      </c>
      <c r="U77" s="38">
        <v>0.5</v>
      </c>
      <c r="V77" s="35">
        <f>ROUND($T$77*$U$77,3)</f>
        <v>214.97</v>
      </c>
      <c r="W77" s="78"/>
      <c r="X77" s="79">
        <v>25</v>
      </c>
      <c r="Y77" s="36">
        <f>$X$77+$W$77</f>
        <v>25</v>
      </c>
      <c r="Z77" s="35">
        <f>$T$77*$W$77</f>
        <v>0</v>
      </c>
      <c r="AA77" s="35">
        <f>$V$77*$X$77</f>
        <v>5374.25</v>
      </c>
      <c r="AB77" s="35">
        <f>$AA$77+$Z$77</f>
        <v>5374.25</v>
      </c>
      <c r="AC77" s="37"/>
      <c r="AD77" s="101"/>
      <c r="AE77" s="16">
        <f t="shared" si="0"/>
        <v>0</v>
      </c>
      <c r="AF77" s="16">
        <f t="shared" si="1"/>
        <v>190850.36599999998</v>
      </c>
      <c r="AG77" s="16">
        <f t="shared" si="2"/>
        <v>190850.36599999998</v>
      </c>
    </row>
    <row r="78" spans="2:33" s="1" customFormat="1" ht="11.1" customHeight="1" outlineLevel="1" x14ac:dyDescent="0.2">
      <c r="B78" s="31"/>
      <c r="C78" s="32" t="s">
        <v>98</v>
      </c>
      <c r="D78" s="33" t="s">
        <v>67</v>
      </c>
      <c r="E78" s="33"/>
      <c r="F78" s="34">
        <v>21.795000000000002</v>
      </c>
      <c r="G78" s="34">
        <v>45.527999999999999</v>
      </c>
      <c r="H78" s="34">
        <v>43.33</v>
      </c>
      <c r="I78" s="34">
        <v>28.213999999999999</v>
      </c>
      <c r="J78" s="34">
        <v>19.186</v>
      </c>
      <c r="K78" s="34">
        <v>26.155999999999999</v>
      </c>
      <c r="L78" s="34">
        <v>19.186</v>
      </c>
      <c r="M78" s="34">
        <v>29.013000000000002</v>
      </c>
      <c r="N78" s="34">
        <v>45.527999999999999</v>
      </c>
      <c r="O78" s="34">
        <v>45.637999999999998</v>
      </c>
      <c r="P78" s="34">
        <v>23.978999999999999</v>
      </c>
      <c r="Q78" s="34">
        <v>19.186</v>
      </c>
      <c r="R78" s="34">
        <v>23.978999999999999</v>
      </c>
      <c r="S78" s="34">
        <v>39.222000000000001</v>
      </c>
      <c r="T78" s="34">
        <f>$F$78+$G$78+$H$78+$I$78+$J$78+$K$78+$L$78+$M$78+$N$78+$O$78+$P$78+$Q$78+$R$78+$S$78</f>
        <v>429.93999999999994</v>
      </c>
      <c r="U78" s="36">
        <v>1.1499999999999999</v>
      </c>
      <c r="V78" s="35">
        <f>ROUND($T$78*$U$78,3)</f>
        <v>494.43099999999998</v>
      </c>
      <c r="W78" s="78"/>
      <c r="X78" s="79">
        <v>386</v>
      </c>
      <c r="Y78" s="36">
        <f>$X$78+$W$78</f>
        <v>386</v>
      </c>
      <c r="Z78" s="35">
        <f>$T$78*$W$78</f>
        <v>0</v>
      </c>
      <c r="AA78" s="35">
        <f>$V$78*$X$78</f>
        <v>190850.36599999998</v>
      </c>
      <c r="AB78" s="35">
        <f>$AA$78+$Z$78</f>
        <v>190850.36599999998</v>
      </c>
      <c r="AC78" s="37"/>
      <c r="AD78" s="101"/>
      <c r="AE78" s="16">
        <f t="shared" si="0"/>
        <v>0</v>
      </c>
      <c r="AF78" s="16">
        <f t="shared" si="1"/>
        <v>163656.66099999999</v>
      </c>
      <c r="AG78" s="16">
        <f t="shared" si="2"/>
        <v>163656.66099999999</v>
      </c>
    </row>
    <row r="79" spans="2:33" s="1" customFormat="1" ht="11.1" customHeight="1" outlineLevel="1" x14ac:dyDescent="0.2">
      <c r="B79" s="31"/>
      <c r="C79" s="32" t="s">
        <v>92</v>
      </c>
      <c r="D79" s="33" t="s">
        <v>67</v>
      </c>
      <c r="E79" s="33"/>
      <c r="F79" s="34">
        <v>21.795000000000002</v>
      </c>
      <c r="G79" s="34">
        <v>45.527999999999999</v>
      </c>
      <c r="H79" s="34">
        <v>43.33</v>
      </c>
      <c r="I79" s="34">
        <v>28.213999999999999</v>
      </c>
      <c r="J79" s="34">
        <v>19.186</v>
      </c>
      <c r="K79" s="34">
        <v>26.155999999999999</v>
      </c>
      <c r="L79" s="34">
        <v>19.186</v>
      </c>
      <c r="M79" s="34">
        <v>29.013000000000002</v>
      </c>
      <c r="N79" s="34">
        <v>45.527999999999999</v>
      </c>
      <c r="O79" s="34">
        <v>45.637999999999998</v>
      </c>
      <c r="P79" s="34">
        <v>23.978999999999999</v>
      </c>
      <c r="Q79" s="34">
        <v>19.186</v>
      </c>
      <c r="R79" s="34">
        <v>23.978999999999999</v>
      </c>
      <c r="S79" s="34">
        <v>39.222000000000001</v>
      </c>
      <c r="T79" s="34">
        <f>$F$79+$G$79+$H$79+$I$79+$J$79+$K$79+$L$79+$M$79+$N$79+$O$79+$P$79+$Q$79+$R$79+$S$79</f>
        <v>429.93999999999994</v>
      </c>
      <c r="U79" s="36">
        <v>1.1499999999999999</v>
      </c>
      <c r="V79" s="35">
        <f>ROUND($T$79*$U$79,3)</f>
        <v>494.43099999999998</v>
      </c>
      <c r="W79" s="78"/>
      <c r="X79" s="75">
        <v>331</v>
      </c>
      <c r="Y79" s="36">
        <f>$X$79+$W$79</f>
        <v>331</v>
      </c>
      <c r="Z79" s="35">
        <f>$T$79*$W$79</f>
        <v>0</v>
      </c>
      <c r="AA79" s="35">
        <f>$V$79*$X$79</f>
        <v>163656.66099999999</v>
      </c>
      <c r="AB79" s="35">
        <f>$AA$79+$Z$79</f>
        <v>163656.66099999999</v>
      </c>
      <c r="AC79" s="37"/>
      <c r="AD79" s="101"/>
      <c r="AE79" s="16">
        <f t="shared" si="0"/>
        <v>0</v>
      </c>
      <c r="AF79" s="16">
        <f t="shared" si="1"/>
        <v>0</v>
      </c>
      <c r="AG79" s="16">
        <f t="shared" si="2"/>
        <v>0</v>
      </c>
    </row>
    <row r="80" spans="2:33" s="16" customFormat="1" ht="83.1" customHeight="1" outlineLevel="1" x14ac:dyDescent="0.15">
      <c r="B80" s="17">
        <v>17</v>
      </c>
      <c r="C80" s="18" t="s">
        <v>111</v>
      </c>
      <c r="D80" s="19" t="s">
        <v>112</v>
      </c>
      <c r="E80" s="19"/>
      <c r="F80" s="22"/>
      <c r="G80" s="20">
        <v>26.1</v>
      </c>
      <c r="H80" s="20">
        <v>17.399999999999999</v>
      </c>
      <c r="I80" s="20">
        <v>8.6999999999999993</v>
      </c>
      <c r="J80" s="22"/>
      <c r="K80" s="22"/>
      <c r="L80" s="22"/>
      <c r="M80" s="20">
        <v>8.6999999999999993</v>
      </c>
      <c r="N80" s="20">
        <v>26.1</v>
      </c>
      <c r="O80" s="20">
        <v>17.399999999999999</v>
      </c>
      <c r="P80" s="22"/>
      <c r="Q80" s="22"/>
      <c r="R80" s="22"/>
      <c r="S80" s="20">
        <v>26.1</v>
      </c>
      <c r="T80" s="20">
        <v>130.5</v>
      </c>
      <c r="U80" s="22"/>
      <c r="V80" s="20">
        <v>130.5</v>
      </c>
      <c r="W80" s="80"/>
      <c r="X80" s="80"/>
      <c r="Y80" s="22">
        <f>$AB$80/$V$80</f>
        <v>1485.2516475095786</v>
      </c>
      <c r="Z80" s="22">
        <f>$Z$81+$Z$82+$Z$83+$Z$84+$Z$85+$Z$86+$Z$87+$Z$88+$Z$89+$Z$90</f>
        <v>0</v>
      </c>
      <c r="AA80" s="22">
        <f>$AA$81+$AA$82+$AA$83+$AA$84+$AA$85+$AA$86+$AA$87+$AA$88+$AA$89+$AA$90</f>
        <v>193825.34</v>
      </c>
      <c r="AB80" s="22">
        <f>$AB$81+$AB$82+$AB$83+$AB$84+$AB$85+$AB$86+$AB$87+$AB$88+$AB$89+$AB$90</f>
        <v>193825.34</v>
      </c>
      <c r="AC80" s="24" t="s">
        <v>113</v>
      </c>
      <c r="AD80" s="99"/>
      <c r="AE80" s="16">
        <f t="shared" ref="AE80:AE143" si="3">T81*W81</f>
        <v>0</v>
      </c>
      <c r="AF80" s="16">
        <f t="shared" ref="AF80:AF143" si="4">V81*X81</f>
        <v>0</v>
      </c>
      <c r="AG80" s="16">
        <f t="shared" ref="AG80:AG143" si="5">AE80+AF80</f>
        <v>0</v>
      </c>
    </row>
    <row r="81" spans="2:33" s="25" customFormat="1" ht="11.1" customHeight="1" outlineLevel="1" x14ac:dyDescent="0.2">
      <c r="B81" s="26"/>
      <c r="C81" s="27" t="s">
        <v>32</v>
      </c>
      <c r="D81" s="28" t="s">
        <v>112</v>
      </c>
      <c r="E81" s="28"/>
      <c r="F81" s="30"/>
      <c r="G81" s="29">
        <v>26.1</v>
      </c>
      <c r="H81" s="29">
        <v>17.399999999999999</v>
      </c>
      <c r="I81" s="29">
        <v>8.6999999999999993</v>
      </c>
      <c r="J81" s="30"/>
      <c r="K81" s="30"/>
      <c r="L81" s="30"/>
      <c r="M81" s="29">
        <v>8.6999999999999993</v>
      </c>
      <c r="N81" s="29">
        <v>26.1</v>
      </c>
      <c r="O81" s="29">
        <v>17.399999999999999</v>
      </c>
      <c r="P81" s="30"/>
      <c r="Q81" s="30"/>
      <c r="R81" s="30"/>
      <c r="S81" s="29">
        <v>26.1</v>
      </c>
      <c r="T81" s="29">
        <f>$F$81+$G$81+$H$81+$I$81+$J$81+$K$81+$L$81+$M$81+$N$81+$O$81+$P$81+$Q$81+$R$81+$S$81</f>
        <v>130.5</v>
      </c>
      <c r="U81" s="29">
        <v>1</v>
      </c>
      <c r="V81" s="30">
        <f>ROUND($T$81*$U$81,3)</f>
        <v>130.5</v>
      </c>
      <c r="W81" s="85"/>
      <c r="X81" s="79"/>
      <c r="Y81" s="56">
        <f>$X$81+$W$81</f>
        <v>0</v>
      </c>
      <c r="Z81" s="30">
        <f>$T$81*$W$81</f>
        <v>0</v>
      </c>
      <c r="AA81" s="30">
        <f>$V$81*$X$81</f>
        <v>0</v>
      </c>
      <c r="AB81" s="30">
        <f>$AA$81+$Z$81</f>
        <v>0</v>
      </c>
      <c r="AC81" s="30"/>
      <c r="AD81" s="100"/>
      <c r="AE81" s="16">
        <f t="shared" si="3"/>
        <v>0</v>
      </c>
      <c r="AF81" s="16">
        <f t="shared" si="4"/>
        <v>85000</v>
      </c>
      <c r="AG81" s="16">
        <f t="shared" si="5"/>
        <v>85000</v>
      </c>
    </row>
    <row r="82" spans="2:33" s="1" customFormat="1" ht="11.1" customHeight="1" outlineLevel="1" x14ac:dyDescent="0.2">
      <c r="B82" s="31"/>
      <c r="C82" s="32" t="s">
        <v>114</v>
      </c>
      <c r="D82" s="33" t="s">
        <v>80</v>
      </c>
      <c r="E82" s="33"/>
      <c r="F82" s="35"/>
      <c r="G82" s="34">
        <v>3</v>
      </c>
      <c r="H82" s="34">
        <v>3</v>
      </c>
      <c r="I82" s="34">
        <v>1</v>
      </c>
      <c r="J82" s="35"/>
      <c r="K82" s="35"/>
      <c r="L82" s="35"/>
      <c r="M82" s="34">
        <v>1</v>
      </c>
      <c r="N82" s="34">
        <v>3</v>
      </c>
      <c r="O82" s="34">
        <v>3</v>
      </c>
      <c r="P82" s="35"/>
      <c r="Q82" s="35"/>
      <c r="R82" s="35"/>
      <c r="S82" s="34">
        <v>3</v>
      </c>
      <c r="T82" s="34">
        <f>$F$82+$G$82+$H$82+$I$82+$J$82+$K$82+$L$82+$M$82+$N$82+$O$82+$P$82+$Q$82+$R$82+$S$82</f>
        <v>17</v>
      </c>
      <c r="U82" s="40">
        <v>1</v>
      </c>
      <c r="V82" s="35">
        <f>ROUND($T$82*$U$82,3)</f>
        <v>17</v>
      </c>
      <c r="W82" s="78"/>
      <c r="X82" s="79">
        <v>5000</v>
      </c>
      <c r="Y82" s="35">
        <f>$X$82+$W$82</f>
        <v>5000</v>
      </c>
      <c r="Z82" s="35">
        <f>$T$82*$W$82</f>
        <v>0</v>
      </c>
      <c r="AA82" s="35">
        <f>$V$82*$X$82</f>
        <v>85000</v>
      </c>
      <c r="AB82" s="35">
        <f>$AA$82+$Z$82</f>
        <v>85000</v>
      </c>
      <c r="AC82" s="37"/>
      <c r="AD82" s="101"/>
      <c r="AE82" s="16">
        <f t="shared" si="3"/>
        <v>0</v>
      </c>
      <c r="AF82" s="16">
        <f t="shared" si="4"/>
        <v>714</v>
      </c>
      <c r="AG82" s="16">
        <f t="shared" si="5"/>
        <v>714</v>
      </c>
    </row>
    <row r="83" spans="2:33" s="1" customFormat="1" ht="11.1" customHeight="1" outlineLevel="1" x14ac:dyDescent="0.2">
      <c r="B83" s="31"/>
      <c r="C83" s="32" t="s">
        <v>115</v>
      </c>
      <c r="D83" s="33" t="s">
        <v>80</v>
      </c>
      <c r="E83" s="33"/>
      <c r="F83" s="35"/>
      <c r="G83" s="34">
        <v>21</v>
      </c>
      <c r="H83" s="34">
        <v>14</v>
      </c>
      <c r="I83" s="34">
        <v>7</v>
      </c>
      <c r="J83" s="35"/>
      <c r="K83" s="35"/>
      <c r="L83" s="35"/>
      <c r="M83" s="34">
        <v>7</v>
      </c>
      <c r="N83" s="34">
        <v>21</v>
      </c>
      <c r="O83" s="34">
        <v>14</v>
      </c>
      <c r="P83" s="35"/>
      <c r="Q83" s="35"/>
      <c r="R83" s="35"/>
      <c r="S83" s="34">
        <v>21</v>
      </c>
      <c r="T83" s="34">
        <f>$F$83+$G$83+$H$83+$I$83+$J$83+$K$83+$L$83+$M$83+$N$83+$O$83+$P$83+$Q$83+$R$83+$S$83</f>
        <v>105</v>
      </c>
      <c r="U83" s="40">
        <v>1</v>
      </c>
      <c r="V83" s="35">
        <f>ROUND($T$83*$U$83,3)</f>
        <v>105</v>
      </c>
      <c r="W83" s="78"/>
      <c r="X83" s="79">
        <v>6.8</v>
      </c>
      <c r="Y83" s="36">
        <f>$X$83+$W$83</f>
        <v>6.8</v>
      </c>
      <c r="Z83" s="35">
        <f>$T$83*$W$83</f>
        <v>0</v>
      </c>
      <c r="AA83" s="35">
        <f>$V$83*$X$83</f>
        <v>714</v>
      </c>
      <c r="AB83" s="35">
        <f>$AA$83+$Z$83</f>
        <v>714</v>
      </c>
      <c r="AC83" s="37" t="s">
        <v>116</v>
      </c>
      <c r="AD83" s="101"/>
      <c r="AE83" s="16">
        <f t="shared" si="3"/>
        <v>0</v>
      </c>
      <c r="AF83" s="16">
        <f t="shared" si="4"/>
        <v>10608.78</v>
      </c>
      <c r="AG83" s="16">
        <f t="shared" si="5"/>
        <v>10608.78</v>
      </c>
    </row>
    <row r="84" spans="2:33" s="1" customFormat="1" ht="21.95" customHeight="1" outlineLevel="1" x14ac:dyDescent="0.2">
      <c r="B84" s="31"/>
      <c r="C84" s="32" t="s">
        <v>117</v>
      </c>
      <c r="D84" s="33" t="s">
        <v>69</v>
      </c>
      <c r="E84" s="33"/>
      <c r="F84" s="35"/>
      <c r="G84" s="34">
        <v>1.508</v>
      </c>
      <c r="H84" s="34">
        <v>1.0049999999999999</v>
      </c>
      <c r="I84" s="34">
        <v>0.503</v>
      </c>
      <c r="J84" s="35"/>
      <c r="K84" s="35"/>
      <c r="L84" s="35"/>
      <c r="M84" s="34">
        <v>0.503</v>
      </c>
      <c r="N84" s="34">
        <v>1.508</v>
      </c>
      <c r="O84" s="34">
        <v>1.0049999999999999</v>
      </c>
      <c r="P84" s="35"/>
      <c r="Q84" s="35"/>
      <c r="R84" s="35"/>
      <c r="S84" s="34">
        <v>1.508</v>
      </c>
      <c r="T84" s="34">
        <f>$F$84+$G$84+$H$84+$I$84+$J$84+$K$84+$L$84+$M$84+$N$84+$O$84+$P$84+$Q$84+$R$84+$S$84</f>
        <v>7.54</v>
      </c>
      <c r="U84" s="40">
        <v>1</v>
      </c>
      <c r="V84" s="35">
        <f>ROUND($T$84*$U$84,3)</f>
        <v>7.54</v>
      </c>
      <c r="W84" s="78"/>
      <c r="X84" s="79">
        <v>1407</v>
      </c>
      <c r="Y84" s="35">
        <f>$X$84+$W$84</f>
        <v>1407</v>
      </c>
      <c r="Z84" s="35">
        <f>$T$84*$W$84</f>
        <v>0</v>
      </c>
      <c r="AA84" s="35">
        <f>$V$84*$X$84</f>
        <v>10608.78</v>
      </c>
      <c r="AB84" s="35">
        <f>$AA$84+$Z$84</f>
        <v>10608.78</v>
      </c>
      <c r="AC84" s="37" t="s">
        <v>118</v>
      </c>
      <c r="AD84" s="101"/>
      <c r="AE84" s="16">
        <f t="shared" si="3"/>
        <v>0</v>
      </c>
      <c r="AF84" s="16">
        <f t="shared" si="4"/>
        <v>6375</v>
      </c>
      <c r="AG84" s="16">
        <f t="shared" si="5"/>
        <v>6375</v>
      </c>
    </row>
    <row r="85" spans="2:33" s="1" customFormat="1" ht="11.1" customHeight="1" outlineLevel="1" x14ac:dyDescent="0.2">
      <c r="B85" s="31"/>
      <c r="C85" s="32" t="s">
        <v>119</v>
      </c>
      <c r="D85" s="33" t="s">
        <v>80</v>
      </c>
      <c r="E85" s="33"/>
      <c r="F85" s="35"/>
      <c r="G85" s="34">
        <v>3</v>
      </c>
      <c r="H85" s="34">
        <v>3</v>
      </c>
      <c r="I85" s="34">
        <v>1</v>
      </c>
      <c r="J85" s="35"/>
      <c r="K85" s="35"/>
      <c r="L85" s="35"/>
      <c r="M85" s="34">
        <v>1</v>
      </c>
      <c r="N85" s="34">
        <v>3</v>
      </c>
      <c r="O85" s="34">
        <v>3</v>
      </c>
      <c r="P85" s="35"/>
      <c r="Q85" s="35"/>
      <c r="R85" s="35"/>
      <c r="S85" s="34">
        <v>3</v>
      </c>
      <c r="T85" s="34">
        <f>$F$85+$G$85+$H$85+$I$85+$J$85+$K$85+$L$85+$M$85+$N$85+$O$85+$P$85+$Q$85+$R$85+$S$85</f>
        <v>17</v>
      </c>
      <c r="U85" s="40">
        <v>1</v>
      </c>
      <c r="V85" s="35">
        <f>ROUND($T$85*$U$85,3)</f>
        <v>17</v>
      </c>
      <c r="W85" s="78"/>
      <c r="X85" s="79">
        <v>375</v>
      </c>
      <c r="Y85" s="35">
        <f>$X$85+$W$85</f>
        <v>375</v>
      </c>
      <c r="Z85" s="35">
        <f>$T$85*$W$85</f>
        <v>0</v>
      </c>
      <c r="AA85" s="35">
        <f>$V$85*$X$85</f>
        <v>6375</v>
      </c>
      <c r="AB85" s="35">
        <f>$AA$85+$Z$85</f>
        <v>6375</v>
      </c>
      <c r="AC85" s="37"/>
      <c r="AD85" s="101"/>
      <c r="AE85" s="16">
        <f t="shared" si="3"/>
        <v>0</v>
      </c>
      <c r="AF85" s="16">
        <f t="shared" si="4"/>
        <v>6658.56</v>
      </c>
      <c r="AG85" s="16">
        <f t="shared" si="5"/>
        <v>6658.56</v>
      </c>
    </row>
    <row r="86" spans="2:33" s="1" customFormat="1" ht="11.1" customHeight="1" outlineLevel="1" x14ac:dyDescent="0.2">
      <c r="B86" s="31"/>
      <c r="C86" s="32" t="s">
        <v>120</v>
      </c>
      <c r="D86" s="33" t="s">
        <v>80</v>
      </c>
      <c r="E86" s="33"/>
      <c r="F86" s="35"/>
      <c r="G86" s="34">
        <v>3</v>
      </c>
      <c r="H86" s="34">
        <v>3</v>
      </c>
      <c r="I86" s="34">
        <v>1</v>
      </c>
      <c r="J86" s="35"/>
      <c r="K86" s="35"/>
      <c r="L86" s="35"/>
      <c r="M86" s="34">
        <v>1</v>
      </c>
      <c r="N86" s="34">
        <v>3</v>
      </c>
      <c r="O86" s="34">
        <v>3</v>
      </c>
      <c r="P86" s="35"/>
      <c r="Q86" s="35"/>
      <c r="R86" s="35"/>
      <c r="S86" s="34">
        <v>3</v>
      </c>
      <c r="T86" s="34">
        <f>$F$86+$G$86+$H$86+$I$86+$J$86+$K$86+$L$86+$M$86+$N$86+$O$86+$P$86+$Q$86+$R$86+$S$86</f>
        <v>17</v>
      </c>
      <c r="U86" s="40">
        <v>1</v>
      </c>
      <c r="V86" s="35">
        <f>ROUND($T$86*$U$86,3)</f>
        <v>17</v>
      </c>
      <c r="W86" s="78"/>
      <c r="X86" s="79">
        <v>391.68</v>
      </c>
      <c r="Y86" s="35">
        <f>$X$86+$W$86</f>
        <v>391.68</v>
      </c>
      <c r="Z86" s="35">
        <f>$T$86*$W$86</f>
        <v>0</v>
      </c>
      <c r="AA86" s="35">
        <f>$V$86*$X$86</f>
        <v>6658.56</v>
      </c>
      <c r="AB86" s="35">
        <f>$AA$86+$Z$86</f>
        <v>6658.56</v>
      </c>
      <c r="AC86" s="37"/>
      <c r="AD86" s="101"/>
      <c r="AE86" s="16">
        <f t="shared" si="3"/>
        <v>0</v>
      </c>
      <c r="AF86" s="16">
        <f t="shared" si="4"/>
        <v>3400</v>
      </c>
      <c r="AG86" s="16">
        <f t="shared" si="5"/>
        <v>3400</v>
      </c>
    </row>
    <row r="87" spans="2:33" s="1" customFormat="1" ht="11.1" customHeight="1" outlineLevel="1" x14ac:dyDescent="0.2">
      <c r="B87" s="31"/>
      <c r="C87" s="32" t="s">
        <v>121</v>
      </c>
      <c r="D87" s="33" t="s">
        <v>80</v>
      </c>
      <c r="E87" s="33"/>
      <c r="F87" s="35"/>
      <c r="G87" s="34">
        <v>3</v>
      </c>
      <c r="H87" s="34">
        <v>3</v>
      </c>
      <c r="I87" s="34">
        <v>1</v>
      </c>
      <c r="J87" s="35"/>
      <c r="K87" s="35"/>
      <c r="L87" s="35"/>
      <c r="M87" s="34">
        <v>1</v>
      </c>
      <c r="N87" s="34">
        <v>3</v>
      </c>
      <c r="O87" s="34">
        <v>3</v>
      </c>
      <c r="P87" s="35"/>
      <c r="Q87" s="35"/>
      <c r="R87" s="35"/>
      <c r="S87" s="34">
        <v>3</v>
      </c>
      <c r="T87" s="34">
        <f>$F$87+$G$87+$H$87+$I$87+$J$87+$K$87+$L$87+$M$87+$N$87+$O$87+$P$87+$Q$87+$R$87+$S$87</f>
        <v>17</v>
      </c>
      <c r="U87" s="40">
        <v>1</v>
      </c>
      <c r="V87" s="35">
        <f>ROUND($T$87*$U$87,3)</f>
        <v>17</v>
      </c>
      <c r="W87" s="78"/>
      <c r="X87" s="79">
        <v>200</v>
      </c>
      <c r="Y87" s="35">
        <f>$X$87+$W$87</f>
        <v>200</v>
      </c>
      <c r="Z87" s="35">
        <f>$T$87*$W$87</f>
        <v>0</v>
      </c>
      <c r="AA87" s="35">
        <f>$V$87*$X$87</f>
        <v>3400</v>
      </c>
      <c r="AB87" s="35">
        <f>$AA$87+$Z$87</f>
        <v>3400</v>
      </c>
      <c r="AC87" s="37"/>
      <c r="AD87" s="101"/>
      <c r="AE87" s="16">
        <f t="shared" si="3"/>
        <v>0</v>
      </c>
      <c r="AF87" s="16">
        <f t="shared" si="4"/>
        <v>53244.000000000007</v>
      </c>
      <c r="AG87" s="16">
        <f t="shared" si="5"/>
        <v>53244.000000000007</v>
      </c>
    </row>
    <row r="88" spans="2:33" s="1" customFormat="1" ht="11.1" customHeight="1" outlineLevel="1" x14ac:dyDescent="0.2">
      <c r="B88" s="31"/>
      <c r="C88" s="32" t="s">
        <v>122</v>
      </c>
      <c r="D88" s="33" t="s">
        <v>112</v>
      </c>
      <c r="E88" s="33"/>
      <c r="F88" s="35"/>
      <c r="G88" s="34">
        <v>26.1</v>
      </c>
      <c r="H88" s="34">
        <v>17.399999999999999</v>
      </c>
      <c r="I88" s="34">
        <v>8.6999999999999993</v>
      </c>
      <c r="J88" s="35"/>
      <c r="K88" s="35"/>
      <c r="L88" s="35"/>
      <c r="M88" s="34">
        <v>8.6999999999999993</v>
      </c>
      <c r="N88" s="34">
        <v>26.1</v>
      </c>
      <c r="O88" s="34">
        <v>17.399999999999999</v>
      </c>
      <c r="P88" s="35"/>
      <c r="Q88" s="35"/>
      <c r="R88" s="35"/>
      <c r="S88" s="34">
        <v>26.1</v>
      </c>
      <c r="T88" s="34">
        <f>$F$88+$G$88+$H$88+$I$88+$J$88+$K$88+$L$88+$M$88+$N$88+$O$88+$P$88+$Q$88+$R$88+$S$88</f>
        <v>130.5</v>
      </c>
      <c r="U88" s="36">
        <v>1.02</v>
      </c>
      <c r="V88" s="35">
        <f>ROUND($T$88*$U$88,3)</f>
        <v>133.11000000000001</v>
      </c>
      <c r="W88" s="78"/>
      <c r="X88" s="79">
        <v>400</v>
      </c>
      <c r="Y88" s="35">
        <f>$X$88+$W$88</f>
        <v>400</v>
      </c>
      <c r="Z88" s="35">
        <f>$T$88*$W$88</f>
        <v>0</v>
      </c>
      <c r="AA88" s="35">
        <f>$V$88*$X$88</f>
        <v>53244.000000000007</v>
      </c>
      <c r="AB88" s="35">
        <f>$AA$88+$Z$88</f>
        <v>53244.000000000007</v>
      </c>
      <c r="AC88" s="37"/>
      <c r="AD88" s="101"/>
      <c r="AE88" s="16">
        <f t="shared" si="3"/>
        <v>0</v>
      </c>
      <c r="AF88" s="16">
        <f t="shared" si="4"/>
        <v>27300</v>
      </c>
      <c r="AG88" s="16">
        <f t="shared" si="5"/>
        <v>27300</v>
      </c>
    </row>
    <row r="89" spans="2:33" s="1" customFormat="1" ht="11.1" customHeight="1" outlineLevel="1" x14ac:dyDescent="0.2">
      <c r="B89" s="31"/>
      <c r="C89" s="32" t="s">
        <v>123</v>
      </c>
      <c r="D89" s="33" t="s">
        <v>80</v>
      </c>
      <c r="E89" s="33"/>
      <c r="F89" s="35"/>
      <c r="G89" s="34">
        <v>21</v>
      </c>
      <c r="H89" s="34">
        <v>14</v>
      </c>
      <c r="I89" s="34">
        <v>7</v>
      </c>
      <c r="J89" s="35"/>
      <c r="K89" s="35"/>
      <c r="L89" s="35"/>
      <c r="M89" s="34">
        <v>7</v>
      </c>
      <c r="N89" s="34">
        <v>21</v>
      </c>
      <c r="O89" s="34">
        <v>14</v>
      </c>
      <c r="P89" s="35"/>
      <c r="Q89" s="35"/>
      <c r="R89" s="35"/>
      <c r="S89" s="34">
        <v>21</v>
      </c>
      <c r="T89" s="34">
        <f>$F$89+$G$89+$H$89+$I$89+$J$89+$K$89+$L$89+$M$89+$N$89+$O$89+$P$89+$Q$89+$R$89+$S$89</f>
        <v>105</v>
      </c>
      <c r="U89" s="40">
        <v>1</v>
      </c>
      <c r="V89" s="35">
        <f>ROUND($T$89*$U$89,3)</f>
        <v>105</v>
      </c>
      <c r="W89" s="78"/>
      <c r="X89" s="79">
        <v>260</v>
      </c>
      <c r="Y89" s="35">
        <f>$X$89+$W$89</f>
        <v>260</v>
      </c>
      <c r="Z89" s="35">
        <f>$T$89*$W$89</f>
        <v>0</v>
      </c>
      <c r="AA89" s="35">
        <f>$V$89*$X$89</f>
        <v>27300</v>
      </c>
      <c r="AB89" s="35">
        <f>$AA$89+$Z$89</f>
        <v>27300</v>
      </c>
      <c r="AC89" s="37"/>
      <c r="AD89" s="101"/>
      <c r="AE89" s="16">
        <f t="shared" si="3"/>
        <v>0</v>
      </c>
      <c r="AF89" s="16">
        <f t="shared" si="4"/>
        <v>525</v>
      </c>
      <c r="AG89" s="16">
        <f t="shared" si="5"/>
        <v>525</v>
      </c>
    </row>
    <row r="90" spans="2:33" s="1" customFormat="1" ht="11.1" customHeight="1" outlineLevel="1" x14ac:dyDescent="0.2">
      <c r="B90" s="31"/>
      <c r="C90" s="32" t="s">
        <v>124</v>
      </c>
      <c r="D90" s="33" t="s">
        <v>80</v>
      </c>
      <c r="E90" s="33"/>
      <c r="F90" s="35"/>
      <c r="G90" s="34">
        <v>21</v>
      </c>
      <c r="H90" s="34">
        <v>14</v>
      </c>
      <c r="I90" s="34">
        <v>7</v>
      </c>
      <c r="J90" s="35"/>
      <c r="K90" s="35"/>
      <c r="L90" s="35"/>
      <c r="M90" s="34">
        <v>7</v>
      </c>
      <c r="N90" s="34">
        <v>21</v>
      </c>
      <c r="O90" s="34">
        <v>14</v>
      </c>
      <c r="P90" s="35"/>
      <c r="Q90" s="35"/>
      <c r="R90" s="35"/>
      <c r="S90" s="34">
        <v>21</v>
      </c>
      <c r="T90" s="34">
        <f>$F$90+$G$90+$H$90+$I$90+$J$90+$K$90+$L$90+$M$90+$N$90+$O$90+$P$90+$Q$90+$R$90+$S$90</f>
        <v>105</v>
      </c>
      <c r="U90" s="40">
        <v>1</v>
      </c>
      <c r="V90" s="35">
        <f>ROUND($T$90*$U$90,3)</f>
        <v>105</v>
      </c>
      <c r="W90" s="78"/>
      <c r="X90" s="79">
        <v>5</v>
      </c>
      <c r="Y90" s="35">
        <f>$X$90+$W$90</f>
        <v>5</v>
      </c>
      <c r="Z90" s="35">
        <f>$T$90*$W$90</f>
        <v>0</v>
      </c>
      <c r="AA90" s="35">
        <f>$V$90*$X$90</f>
        <v>525</v>
      </c>
      <c r="AB90" s="35">
        <f>$AA$90+$Z$90</f>
        <v>525</v>
      </c>
      <c r="AC90" s="37" t="s">
        <v>125</v>
      </c>
      <c r="AD90" s="101"/>
      <c r="AE90" s="16">
        <f t="shared" si="3"/>
        <v>0</v>
      </c>
      <c r="AF90" s="16">
        <f t="shared" si="4"/>
        <v>0</v>
      </c>
      <c r="AG90" s="16">
        <f t="shared" si="5"/>
        <v>0</v>
      </c>
    </row>
    <row r="91" spans="2:33" s="16" customFormat="1" ht="21.95" customHeight="1" outlineLevel="1" x14ac:dyDescent="0.15">
      <c r="B91" s="17">
        <v>18</v>
      </c>
      <c r="C91" s="18" t="s">
        <v>126</v>
      </c>
      <c r="D91" s="19" t="s">
        <v>112</v>
      </c>
      <c r="E91" s="19"/>
      <c r="F91" s="22"/>
      <c r="G91" s="20">
        <v>26.1</v>
      </c>
      <c r="H91" s="20">
        <v>17.399999999999999</v>
      </c>
      <c r="I91" s="20">
        <v>8.6999999999999993</v>
      </c>
      <c r="J91" s="22"/>
      <c r="K91" s="22"/>
      <c r="L91" s="22"/>
      <c r="M91" s="20">
        <v>8.6999999999999993</v>
      </c>
      <c r="N91" s="20">
        <v>26.1</v>
      </c>
      <c r="O91" s="20">
        <v>17.399999999999999</v>
      </c>
      <c r="P91" s="22"/>
      <c r="Q91" s="22"/>
      <c r="R91" s="22"/>
      <c r="S91" s="20">
        <v>26.1</v>
      </c>
      <c r="T91" s="20">
        <v>130.5</v>
      </c>
      <c r="U91" s="22"/>
      <c r="V91" s="20">
        <v>130.5</v>
      </c>
      <c r="W91" s="80"/>
      <c r="X91" s="80"/>
      <c r="Y91" s="22">
        <f>$AB$91/$V$91</f>
        <v>352</v>
      </c>
      <c r="Z91" s="22">
        <f>$Z$92+$Z$93</f>
        <v>0</v>
      </c>
      <c r="AA91" s="22">
        <f>$AA$92+$AA$93</f>
        <v>45936</v>
      </c>
      <c r="AB91" s="22">
        <f>$AB$92+$AB$93</f>
        <v>45936</v>
      </c>
      <c r="AC91" s="24"/>
      <c r="AD91" s="99"/>
      <c r="AE91" s="16">
        <f t="shared" si="3"/>
        <v>0</v>
      </c>
      <c r="AF91" s="16">
        <f t="shared" si="4"/>
        <v>0</v>
      </c>
      <c r="AG91" s="16">
        <f t="shared" si="5"/>
        <v>0</v>
      </c>
    </row>
    <row r="92" spans="2:33" s="25" customFormat="1" ht="11.1" customHeight="1" outlineLevel="1" x14ac:dyDescent="0.2">
      <c r="B92" s="26"/>
      <c r="C92" s="27" t="s">
        <v>32</v>
      </c>
      <c r="D92" s="28" t="s">
        <v>112</v>
      </c>
      <c r="E92" s="28"/>
      <c r="F92" s="30"/>
      <c r="G92" s="29">
        <v>26.1</v>
      </c>
      <c r="H92" s="29">
        <v>17.399999999999999</v>
      </c>
      <c r="I92" s="29">
        <v>8.6999999999999993</v>
      </c>
      <c r="J92" s="30"/>
      <c r="K92" s="30"/>
      <c r="L92" s="30"/>
      <c r="M92" s="29">
        <v>8.6999999999999993</v>
      </c>
      <c r="N92" s="29">
        <v>26.1</v>
      </c>
      <c r="O92" s="29">
        <v>17.399999999999999</v>
      </c>
      <c r="P92" s="30"/>
      <c r="Q92" s="30"/>
      <c r="R92" s="30"/>
      <c r="S92" s="29">
        <v>26.1</v>
      </c>
      <c r="T92" s="29">
        <f>$F$92+$G$92+$H$92+$I$92+$J$92+$K$92+$L$92+$M$92+$N$92+$O$92+$P$92+$Q$92+$R$92+$S$92</f>
        <v>130.5</v>
      </c>
      <c r="U92" s="29">
        <v>1</v>
      </c>
      <c r="V92" s="30">
        <f>ROUND($T$92*$U$92,3)</f>
        <v>130.5</v>
      </c>
      <c r="W92" s="77"/>
      <c r="X92" s="79"/>
      <c r="Y92" s="30">
        <f>$X$92+$W$92</f>
        <v>0</v>
      </c>
      <c r="Z92" s="30">
        <f>$T$92*$W$92</f>
        <v>0</v>
      </c>
      <c r="AA92" s="30">
        <f>$V$92*$X$92</f>
        <v>0</v>
      </c>
      <c r="AB92" s="30">
        <f>$AA$92+$Z$92</f>
        <v>0</v>
      </c>
      <c r="AC92" s="30"/>
      <c r="AD92" s="100"/>
      <c r="AE92" s="16">
        <f t="shared" si="3"/>
        <v>0</v>
      </c>
      <c r="AF92" s="16">
        <f t="shared" si="4"/>
        <v>45936</v>
      </c>
      <c r="AG92" s="16">
        <f t="shared" si="5"/>
        <v>45936</v>
      </c>
    </row>
    <row r="93" spans="2:33" s="1" customFormat="1" ht="21.95" customHeight="1" outlineLevel="1" x14ac:dyDescent="0.2">
      <c r="B93" s="31"/>
      <c r="C93" s="32" t="s">
        <v>127</v>
      </c>
      <c r="D93" s="33" t="s">
        <v>112</v>
      </c>
      <c r="E93" s="33"/>
      <c r="F93" s="35"/>
      <c r="G93" s="34">
        <v>26.1</v>
      </c>
      <c r="H93" s="34">
        <v>17.399999999999999</v>
      </c>
      <c r="I93" s="34">
        <v>8.6999999999999993</v>
      </c>
      <c r="J93" s="35"/>
      <c r="K93" s="35"/>
      <c r="L93" s="35"/>
      <c r="M93" s="34">
        <v>8.6999999999999993</v>
      </c>
      <c r="N93" s="34">
        <v>26.1</v>
      </c>
      <c r="O93" s="34">
        <v>17.399999999999999</v>
      </c>
      <c r="P93" s="35"/>
      <c r="Q93" s="35"/>
      <c r="R93" s="35"/>
      <c r="S93" s="34">
        <v>26.1</v>
      </c>
      <c r="T93" s="34">
        <f>$F$93+$G$93+$H$93+$I$93+$J$93+$K$93+$L$93+$M$93+$N$93+$O$93+$P$93+$Q$93+$R$93+$S$93</f>
        <v>130.5</v>
      </c>
      <c r="U93" s="38">
        <v>1.1000000000000001</v>
      </c>
      <c r="V93" s="35">
        <f>ROUND($T$93*$U$93,3)</f>
        <v>143.55000000000001</v>
      </c>
      <c r="W93" s="78"/>
      <c r="X93" s="75">
        <v>320</v>
      </c>
      <c r="Y93" s="35">
        <f>$X$93+$W$93</f>
        <v>320</v>
      </c>
      <c r="Z93" s="35">
        <f>$T$93*$W$93</f>
        <v>0</v>
      </c>
      <c r="AA93" s="35">
        <f>$V$93*$X$93</f>
        <v>45936</v>
      </c>
      <c r="AB93" s="35">
        <f>$AA$93+$Z$93</f>
        <v>45936</v>
      </c>
      <c r="AC93" s="37"/>
      <c r="AD93" s="101"/>
      <c r="AE93" s="16">
        <f t="shared" si="3"/>
        <v>0</v>
      </c>
      <c r="AF93" s="16">
        <f t="shared" si="4"/>
        <v>0</v>
      </c>
      <c r="AG93" s="16">
        <f t="shared" si="5"/>
        <v>0</v>
      </c>
    </row>
    <row r="94" spans="2:33" s="16" customFormat="1" ht="21.95" customHeight="1" outlineLevel="1" x14ac:dyDescent="0.15">
      <c r="B94" s="17">
        <v>19</v>
      </c>
      <c r="C94" s="18" t="s">
        <v>128</v>
      </c>
      <c r="D94" s="19" t="s">
        <v>67</v>
      </c>
      <c r="E94" s="19"/>
      <c r="F94" s="20">
        <v>10.9</v>
      </c>
      <c r="G94" s="20">
        <v>17.04</v>
      </c>
      <c r="H94" s="20">
        <v>17.2</v>
      </c>
      <c r="I94" s="20">
        <v>7.76</v>
      </c>
      <c r="J94" s="20">
        <v>4.4000000000000004</v>
      </c>
      <c r="K94" s="20">
        <v>5.72</v>
      </c>
      <c r="L94" s="20">
        <v>4.4000000000000004</v>
      </c>
      <c r="M94" s="20">
        <v>7.76</v>
      </c>
      <c r="N94" s="20">
        <v>17.66</v>
      </c>
      <c r="O94" s="20">
        <v>17.600000000000001</v>
      </c>
      <c r="P94" s="20">
        <v>10.9</v>
      </c>
      <c r="Q94" s="20">
        <v>4.4000000000000004</v>
      </c>
      <c r="R94" s="20">
        <v>10.86</v>
      </c>
      <c r="S94" s="20">
        <v>21.96</v>
      </c>
      <c r="T94" s="20">
        <v>158.56</v>
      </c>
      <c r="U94" s="22"/>
      <c r="V94" s="20">
        <v>158.56</v>
      </c>
      <c r="W94" s="80"/>
      <c r="X94" s="81"/>
      <c r="Y94" s="22">
        <f>$AB$94/$V$94</f>
        <v>734</v>
      </c>
      <c r="Z94" s="22">
        <f>$Z$95+$Z$96+$Z$97</f>
        <v>0</v>
      </c>
      <c r="AA94" s="22">
        <f>$AA$95+$AA$96+$AA$97</f>
        <v>116383.03999999999</v>
      </c>
      <c r="AB94" s="22">
        <f>$AB$95+$AB$96+$AB$97</f>
        <v>116383.03999999999</v>
      </c>
      <c r="AC94" s="24"/>
      <c r="AD94" s="99"/>
      <c r="AE94" s="16">
        <f t="shared" si="3"/>
        <v>0</v>
      </c>
      <c r="AF94" s="16">
        <f t="shared" si="4"/>
        <v>0</v>
      </c>
      <c r="AG94" s="16">
        <f t="shared" si="5"/>
        <v>0</v>
      </c>
    </row>
    <row r="95" spans="2:33" s="25" customFormat="1" ht="11.1" customHeight="1" outlineLevel="1" x14ac:dyDescent="0.2">
      <c r="B95" s="26"/>
      <c r="C95" s="27" t="s">
        <v>32</v>
      </c>
      <c r="D95" s="28" t="s">
        <v>67</v>
      </c>
      <c r="E95" s="28"/>
      <c r="F95" s="29">
        <v>10.9</v>
      </c>
      <c r="G95" s="29">
        <v>17.04</v>
      </c>
      <c r="H95" s="29">
        <v>17.2</v>
      </c>
      <c r="I95" s="29">
        <v>7.76</v>
      </c>
      <c r="J95" s="29">
        <v>4.4000000000000004</v>
      </c>
      <c r="K95" s="29">
        <v>5.72</v>
      </c>
      <c r="L95" s="29">
        <v>4.4000000000000004</v>
      </c>
      <c r="M95" s="29">
        <v>7.76</v>
      </c>
      <c r="N95" s="29">
        <v>17.66</v>
      </c>
      <c r="O95" s="29">
        <v>17.600000000000001</v>
      </c>
      <c r="P95" s="29">
        <v>10.9</v>
      </c>
      <c r="Q95" s="29">
        <v>4.4000000000000004</v>
      </c>
      <c r="R95" s="29">
        <v>10.86</v>
      </c>
      <c r="S95" s="29">
        <v>21.96</v>
      </c>
      <c r="T95" s="29">
        <f>$F$95+$G$95+$H$95+$I$95+$J$95+$K$95+$L$95+$M$95+$N$95+$O$95+$P$95+$Q$95+$R$95+$S$95</f>
        <v>158.56000000000003</v>
      </c>
      <c r="U95" s="29">
        <v>1</v>
      </c>
      <c r="V95" s="30">
        <f>ROUND($T$95*$U$95,3)</f>
        <v>158.56</v>
      </c>
      <c r="W95" s="76"/>
      <c r="X95" s="82"/>
      <c r="Y95" s="55">
        <f>$X$95+$W$95</f>
        <v>0</v>
      </c>
      <c r="Z95" s="30">
        <f>$T$95*$W$95</f>
        <v>0</v>
      </c>
      <c r="AA95" s="30">
        <f>$V$95*$X$95</f>
        <v>0</v>
      </c>
      <c r="AB95" s="30">
        <f>$AA$95+$Z$95</f>
        <v>0</v>
      </c>
      <c r="AC95" s="30"/>
      <c r="AD95" s="100"/>
      <c r="AE95" s="16">
        <f t="shared" si="3"/>
        <v>0</v>
      </c>
      <c r="AF95" s="16">
        <f t="shared" si="4"/>
        <v>113211.84</v>
      </c>
      <c r="AG95" s="16">
        <f t="shared" si="5"/>
        <v>113211.84</v>
      </c>
    </row>
    <row r="96" spans="2:33" s="1" customFormat="1" ht="11.1" customHeight="1" outlineLevel="1" x14ac:dyDescent="0.2">
      <c r="B96" s="31"/>
      <c r="C96" s="32" t="s">
        <v>109</v>
      </c>
      <c r="D96" s="33" t="s">
        <v>67</v>
      </c>
      <c r="E96" s="33"/>
      <c r="F96" s="34">
        <v>10.9</v>
      </c>
      <c r="G96" s="34">
        <v>17.04</v>
      </c>
      <c r="H96" s="34">
        <v>17.2</v>
      </c>
      <c r="I96" s="34">
        <v>7.76</v>
      </c>
      <c r="J96" s="34">
        <v>4.4000000000000004</v>
      </c>
      <c r="K96" s="34">
        <v>5.72</v>
      </c>
      <c r="L96" s="34">
        <v>4.4000000000000004</v>
      </c>
      <c r="M96" s="34">
        <v>7.76</v>
      </c>
      <c r="N96" s="34">
        <v>17.66</v>
      </c>
      <c r="O96" s="34">
        <v>17.600000000000001</v>
      </c>
      <c r="P96" s="34">
        <v>10.9</v>
      </c>
      <c r="Q96" s="34">
        <v>4.4000000000000004</v>
      </c>
      <c r="R96" s="34">
        <v>10.86</v>
      </c>
      <c r="S96" s="34">
        <v>21.96</v>
      </c>
      <c r="T96" s="34">
        <f>$F$96+$G$96+$H$96+$I$96+$J$96+$K$96+$L$96+$M$96+$N$96+$O$96+$P$96+$Q$96+$R$96+$S$96</f>
        <v>158.56000000000003</v>
      </c>
      <c r="U96" s="38">
        <v>2.1</v>
      </c>
      <c r="V96" s="35">
        <f>ROUND($T$96*$U$96,3)</f>
        <v>332.976</v>
      </c>
      <c r="W96" s="78"/>
      <c r="X96" s="79">
        <v>340</v>
      </c>
      <c r="Y96" s="36">
        <f>$X$96+$W$96</f>
        <v>340</v>
      </c>
      <c r="Z96" s="35">
        <f>$T$96*$W$96</f>
        <v>0</v>
      </c>
      <c r="AA96" s="35">
        <f>$V$96*$X$96</f>
        <v>113211.84</v>
      </c>
      <c r="AB96" s="35">
        <f>$AA$96+$Z$96</f>
        <v>113211.84</v>
      </c>
      <c r="AC96" s="37"/>
      <c r="AD96" s="101"/>
      <c r="AE96" s="16">
        <f t="shared" si="3"/>
        <v>0</v>
      </c>
      <c r="AF96" s="16">
        <f t="shared" si="4"/>
        <v>3171.2</v>
      </c>
      <c r="AG96" s="16">
        <f t="shared" si="5"/>
        <v>3171.2</v>
      </c>
    </row>
    <row r="97" spans="2:33" s="1" customFormat="1" ht="21.95" customHeight="1" outlineLevel="1" x14ac:dyDescent="0.2">
      <c r="B97" s="31"/>
      <c r="C97" s="32" t="s">
        <v>129</v>
      </c>
      <c r="D97" s="33" t="s">
        <v>80</v>
      </c>
      <c r="E97" s="33"/>
      <c r="F97" s="34">
        <v>10.9</v>
      </c>
      <c r="G97" s="34">
        <v>17.04</v>
      </c>
      <c r="H97" s="34">
        <v>17.2</v>
      </c>
      <c r="I97" s="34">
        <v>7.76</v>
      </c>
      <c r="J97" s="34">
        <v>4.4000000000000004</v>
      </c>
      <c r="K97" s="34">
        <v>5.72</v>
      </c>
      <c r="L97" s="34">
        <v>4.4000000000000004</v>
      </c>
      <c r="M97" s="34">
        <v>7.76</v>
      </c>
      <c r="N97" s="34">
        <v>17.66</v>
      </c>
      <c r="O97" s="34">
        <v>17.600000000000001</v>
      </c>
      <c r="P97" s="34">
        <v>10.9</v>
      </c>
      <c r="Q97" s="34">
        <v>4.4000000000000004</v>
      </c>
      <c r="R97" s="34">
        <v>10.86</v>
      </c>
      <c r="S97" s="34">
        <v>21.96</v>
      </c>
      <c r="T97" s="34">
        <f>$F$97+$G$97+$H$97+$I$97+$J$97+$K$97+$L$97+$M$97+$N$97+$O$97+$P$97+$Q$97+$R$97+$S$97</f>
        <v>158.56000000000003</v>
      </c>
      <c r="U97" s="35">
        <f>2</f>
        <v>2</v>
      </c>
      <c r="V97" s="35">
        <f>ROUND($T$97*$U$97,3)</f>
        <v>317.12</v>
      </c>
      <c r="W97" s="78"/>
      <c r="X97" s="79">
        <v>10</v>
      </c>
      <c r="Y97" s="35">
        <f>$X$97+$W$97</f>
        <v>10</v>
      </c>
      <c r="Z97" s="35">
        <f>$T$97*$W$97</f>
        <v>0</v>
      </c>
      <c r="AA97" s="35">
        <f>$V$97*$X$97</f>
        <v>3171.2</v>
      </c>
      <c r="AB97" s="35">
        <f>$AA$97+$Z$97</f>
        <v>3171.2</v>
      </c>
      <c r="AC97" s="37"/>
      <c r="AD97" s="101"/>
      <c r="AE97" s="16">
        <f t="shared" si="3"/>
        <v>0</v>
      </c>
      <c r="AF97" s="16">
        <f t="shared" si="4"/>
        <v>0</v>
      </c>
      <c r="AG97" s="16">
        <f t="shared" si="5"/>
        <v>0</v>
      </c>
    </row>
    <row r="98" spans="2:33" s="4" customFormat="1" ht="36.950000000000003" customHeight="1" outlineLevel="1" x14ac:dyDescent="0.2">
      <c r="B98" s="11"/>
      <c r="C98" s="12" t="s">
        <v>130</v>
      </c>
      <c r="D98" s="13"/>
      <c r="E98" s="13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86"/>
      <c r="X98" s="86"/>
      <c r="Y98" s="12"/>
      <c r="Z98" s="14">
        <f>$Z$99+$Z$103+$Z$107+$Z$110+$Z$114+$Z$118+$Z$121+$Z$125+$Z$129+$Z$133+$Z$139</f>
        <v>0</v>
      </c>
      <c r="AA98" s="14">
        <f>$AA$99+$AA$103+$AA$107+$AA$110+$AA$114+$AA$118+$AA$121+$AA$125+$AA$129+$AA$133+$AA$139</f>
        <v>7234293.9197000004</v>
      </c>
      <c r="AB98" s="14">
        <f>$AB$99+$AB$103+$AB$107+$AB$110+$AB$114+$AB$118+$AB$121+$AB$125+$AB$129+$AB$133+$AB$139</f>
        <v>7234293.9197000004</v>
      </c>
      <c r="AC98" s="15"/>
      <c r="AD98" s="98"/>
      <c r="AE98" s="16">
        <f t="shared" si="3"/>
        <v>0</v>
      </c>
      <c r="AF98" s="16">
        <f t="shared" si="4"/>
        <v>0</v>
      </c>
      <c r="AG98" s="16">
        <f t="shared" si="5"/>
        <v>0</v>
      </c>
    </row>
    <row r="99" spans="2:33" s="16" customFormat="1" ht="32.1" customHeight="1" outlineLevel="1" x14ac:dyDescent="0.15">
      <c r="B99" s="17">
        <v>20</v>
      </c>
      <c r="C99" s="18" t="s">
        <v>131</v>
      </c>
      <c r="D99" s="19" t="s">
        <v>78</v>
      </c>
      <c r="E99" s="19"/>
      <c r="F99" s="20">
        <v>2.8340000000000001</v>
      </c>
      <c r="G99" s="20">
        <v>3.4060000000000001</v>
      </c>
      <c r="H99" s="20">
        <v>3.4060000000000001</v>
      </c>
      <c r="I99" s="20">
        <v>2.7690000000000001</v>
      </c>
      <c r="J99" s="20">
        <v>1.694</v>
      </c>
      <c r="K99" s="20">
        <v>3.1</v>
      </c>
      <c r="L99" s="20">
        <v>1.694</v>
      </c>
      <c r="M99" s="20">
        <v>2.7690000000000001</v>
      </c>
      <c r="N99" s="20">
        <v>3.4060000000000001</v>
      </c>
      <c r="O99" s="20">
        <v>3.4060000000000001</v>
      </c>
      <c r="P99" s="20">
        <v>2.7949999999999999</v>
      </c>
      <c r="Q99" s="20">
        <v>1.655</v>
      </c>
      <c r="R99" s="20">
        <v>2.7069999999999999</v>
      </c>
      <c r="S99" s="20">
        <v>4.5570000000000004</v>
      </c>
      <c r="T99" s="20">
        <v>40.198</v>
      </c>
      <c r="U99" s="22"/>
      <c r="V99" s="20">
        <v>40.198</v>
      </c>
      <c r="W99" s="80"/>
      <c r="X99" s="80"/>
      <c r="Y99" s="22">
        <f>$AB$99/$V$99</f>
        <v>800</v>
      </c>
      <c r="Z99" s="22">
        <f>$Z$100+$Z$101+$Z$102</f>
        <v>0</v>
      </c>
      <c r="AA99" s="22">
        <f>$AA$100+$AA$101+$AA$102</f>
        <v>32158.400000000001</v>
      </c>
      <c r="AB99" s="22">
        <f>$AB$100+$AB$101+$AB$102</f>
        <v>32158.400000000001</v>
      </c>
      <c r="AC99" s="65"/>
      <c r="AD99" s="99"/>
      <c r="AE99" s="16">
        <f t="shared" si="3"/>
        <v>0</v>
      </c>
      <c r="AF99" s="16">
        <f t="shared" si="4"/>
        <v>0</v>
      </c>
      <c r="AG99" s="16">
        <f t="shared" si="5"/>
        <v>0</v>
      </c>
    </row>
    <row r="100" spans="2:33" s="25" customFormat="1" ht="11.1" customHeight="1" outlineLevel="1" x14ac:dyDescent="0.2">
      <c r="B100" s="26"/>
      <c r="C100" s="27" t="s">
        <v>32</v>
      </c>
      <c r="D100" s="28" t="s">
        <v>78</v>
      </c>
      <c r="E100" s="28"/>
      <c r="F100" s="29">
        <v>2.8340000000000001</v>
      </c>
      <c r="G100" s="29">
        <v>3.4060000000000001</v>
      </c>
      <c r="H100" s="29">
        <v>3.4060000000000001</v>
      </c>
      <c r="I100" s="29">
        <v>2.7690000000000001</v>
      </c>
      <c r="J100" s="29">
        <v>1.694</v>
      </c>
      <c r="K100" s="29">
        <v>3.1</v>
      </c>
      <c r="L100" s="29">
        <v>1.694</v>
      </c>
      <c r="M100" s="29">
        <v>2.7690000000000001</v>
      </c>
      <c r="N100" s="29">
        <v>3.4060000000000001</v>
      </c>
      <c r="O100" s="29">
        <v>3.4060000000000001</v>
      </c>
      <c r="P100" s="29">
        <v>2.7949999999999999</v>
      </c>
      <c r="Q100" s="29">
        <v>1.655</v>
      </c>
      <c r="R100" s="29">
        <v>2.7069999999999999</v>
      </c>
      <c r="S100" s="29">
        <v>4.5570000000000004</v>
      </c>
      <c r="T100" s="29">
        <f>$F$100+$G$100+$H$100+$I$100+$J$100+$K$100+$L$100+$M$100+$N$100+$O$100+$P$100+$Q$100+$R$100+$S$100</f>
        <v>40.198000000000008</v>
      </c>
      <c r="U100" s="29">
        <v>1</v>
      </c>
      <c r="V100" s="30">
        <f>ROUND($T$100*$U$100,3)</f>
        <v>40.198</v>
      </c>
      <c r="W100" s="76"/>
      <c r="X100" s="90"/>
      <c r="Y100" s="55">
        <f>$X$100+$W$100</f>
        <v>0</v>
      </c>
      <c r="Z100" s="30">
        <f>$T$100*$W$100</f>
        <v>0</v>
      </c>
      <c r="AA100" s="30">
        <f>$V$100*$X$100</f>
        <v>0</v>
      </c>
      <c r="AB100" s="30">
        <f>$AA$100+$Z$100</f>
        <v>0</v>
      </c>
      <c r="AC100" s="30"/>
      <c r="AD100" s="100"/>
      <c r="AE100" s="16">
        <f t="shared" si="3"/>
        <v>0</v>
      </c>
      <c r="AF100" s="16">
        <f t="shared" si="4"/>
        <v>32158.400000000001</v>
      </c>
      <c r="AG100" s="16">
        <f t="shared" si="5"/>
        <v>32158.400000000001</v>
      </c>
    </row>
    <row r="101" spans="2:33" s="1" customFormat="1" ht="21.95" customHeight="1" outlineLevel="1" x14ac:dyDescent="0.2">
      <c r="B101" s="31"/>
      <c r="C101" s="32" t="s">
        <v>132</v>
      </c>
      <c r="D101" s="33" t="s">
        <v>80</v>
      </c>
      <c r="E101" s="33"/>
      <c r="F101" s="34">
        <v>141.69999999999999</v>
      </c>
      <c r="G101" s="34">
        <v>170.3</v>
      </c>
      <c r="H101" s="34">
        <v>170.3</v>
      </c>
      <c r="I101" s="34">
        <v>138.44999999999999</v>
      </c>
      <c r="J101" s="34">
        <v>84.7</v>
      </c>
      <c r="K101" s="34">
        <v>155</v>
      </c>
      <c r="L101" s="34">
        <v>84.7</v>
      </c>
      <c r="M101" s="34">
        <v>138.44999999999999</v>
      </c>
      <c r="N101" s="34">
        <v>170.3</v>
      </c>
      <c r="O101" s="34">
        <v>170.3</v>
      </c>
      <c r="P101" s="34">
        <v>139.75</v>
      </c>
      <c r="Q101" s="34">
        <v>82.75</v>
      </c>
      <c r="R101" s="34">
        <v>135.35</v>
      </c>
      <c r="S101" s="34">
        <v>227.85</v>
      </c>
      <c r="T101" s="34">
        <f>$F$101+$G$101+$H$101+$I$101+$J$101+$K$101+$L$101+$M$101+$N$101+$O$101+$P$101+$Q$101+$R$101+$S$101</f>
        <v>2009.8999999999999</v>
      </c>
      <c r="U101" s="35">
        <f>1</f>
        <v>1</v>
      </c>
      <c r="V101" s="35">
        <f>ROUND($T$101*$U$101,3)</f>
        <v>2009.9</v>
      </c>
      <c r="W101" s="78"/>
      <c r="X101" s="79">
        <v>16</v>
      </c>
      <c r="Y101" s="36">
        <f>$X$101+$W$101</f>
        <v>16</v>
      </c>
      <c r="Z101" s="35">
        <f>$T$101*$W$101</f>
        <v>0</v>
      </c>
      <c r="AA101" s="35">
        <f>$V$101*$X$101</f>
        <v>32158.400000000001</v>
      </c>
      <c r="AB101" s="35">
        <f>$AA$101+$Z$101</f>
        <v>32158.400000000001</v>
      </c>
      <c r="AC101" s="37" t="s">
        <v>81</v>
      </c>
      <c r="AD101" s="101"/>
      <c r="AE101" s="16">
        <f t="shared" si="3"/>
        <v>0</v>
      </c>
      <c r="AF101" s="16">
        <f t="shared" si="4"/>
        <v>0</v>
      </c>
      <c r="AG101" s="16">
        <f t="shared" si="5"/>
        <v>0</v>
      </c>
    </row>
    <row r="102" spans="2:33" s="1" customFormat="1" ht="33" customHeight="1" outlineLevel="1" x14ac:dyDescent="0.2">
      <c r="B102" s="58"/>
      <c r="C102" s="59" t="s">
        <v>133</v>
      </c>
      <c r="D102" s="60" t="s">
        <v>78</v>
      </c>
      <c r="E102" s="60"/>
      <c r="F102" s="61">
        <v>2.8340000000000001</v>
      </c>
      <c r="G102" s="61">
        <v>3.4060000000000001</v>
      </c>
      <c r="H102" s="61">
        <v>3.4060000000000001</v>
      </c>
      <c r="I102" s="61">
        <v>2.7690000000000001</v>
      </c>
      <c r="J102" s="61">
        <v>1.694</v>
      </c>
      <c r="K102" s="61">
        <v>3.1</v>
      </c>
      <c r="L102" s="61">
        <v>1.694</v>
      </c>
      <c r="M102" s="61">
        <v>2.7690000000000001</v>
      </c>
      <c r="N102" s="61">
        <v>3.4060000000000001</v>
      </c>
      <c r="O102" s="61">
        <v>3.4060000000000001</v>
      </c>
      <c r="P102" s="61">
        <v>2.7949999999999999</v>
      </c>
      <c r="Q102" s="61">
        <v>1.655</v>
      </c>
      <c r="R102" s="61">
        <v>2.7069999999999999</v>
      </c>
      <c r="S102" s="61">
        <v>4.5570000000000004</v>
      </c>
      <c r="T102" s="61">
        <f>$F$102+$G$102+$H$102+$I$102+$J$102+$K$102+$L$102+$M$102+$N$102+$O$102+$P$102+$Q$102+$R$102+$S$102</f>
        <v>40.198000000000008</v>
      </c>
      <c r="U102" s="62">
        <v>1.02</v>
      </c>
      <c r="V102" s="63">
        <f>ROUND($T$102*$U$102,3)</f>
        <v>41.002000000000002</v>
      </c>
      <c r="W102" s="83"/>
      <c r="X102" s="84"/>
      <c r="Y102" s="63">
        <f>$X$102+$W$102</f>
        <v>0</v>
      </c>
      <c r="Z102" s="63">
        <f>$T$102*$W$102</f>
        <v>0</v>
      </c>
      <c r="AA102" s="63">
        <f>$V$102*$X$102</f>
        <v>0</v>
      </c>
      <c r="AB102" s="63">
        <f>$AA$102+$Z$102</f>
        <v>0</v>
      </c>
      <c r="AC102" s="64" t="s">
        <v>203</v>
      </c>
      <c r="AD102" s="102"/>
      <c r="AE102" s="16">
        <f t="shared" si="3"/>
        <v>0</v>
      </c>
      <c r="AF102" s="16">
        <f t="shared" si="4"/>
        <v>0</v>
      </c>
      <c r="AG102" s="16">
        <f t="shared" si="5"/>
        <v>0</v>
      </c>
    </row>
    <row r="103" spans="2:33" s="16" customFormat="1" ht="21.95" customHeight="1" outlineLevel="1" x14ac:dyDescent="0.15">
      <c r="B103" s="17">
        <v>21</v>
      </c>
      <c r="C103" s="18" t="s">
        <v>134</v>
      </c>
      <c r="D103" s="19" t="s">
        <v>112</v>
      </c>
      <c r="E103" s="19"/>
      <c r="F103" s="20">
        <v>234.32</v>
      </c>
      <c r="G103" s="20">
        <v>189.66</v>
      </c>
      <c r="H103" s="20">
        <v>189.66</v>
      </c>
      <c r="I103" s="20">
        <v>171.9</v>
      </c>
      <c r="J103" s="20">
        <v>124.5</v>
      </c>
      <c r="K103" s="20">
        <v>184.2</v>
      </c>
      <c r="L103" s="20">
        <v>123.298</v>
      </c>
      <c r="M103" s="20">
        <v>172.48</v>
      </c>
      <c r="N103" s="20">
        <v>189.59</v>
      </c>
      <c r="O103" s="20">
        <v>189.66</v>
      </c>
      <c r="P103" s="20">
        <v>227.41</v>
      </c>
      <c r="Q103" s="20">
        <v>122.3</v>
      </c>
      <c r="R103" s="20">
        <v>227.41</v>
      </c>
      <c r="S103" s="20">
        <v>233.66</v>
      </c>
      <c r="T103" s="21">
        <v>2580.0479999999998</v>
      </c>
      <c r="U103" s="22"/>
      <c r="V103" s="21">
        <v>2580.0479999999998</v>
      </c>
      <c r="W103" s="80"/>
      <c r="X103" s="81"/>
      <c r="Y103" s="22">
        <f>$AB$103/$V$103</f>
        <v>31.51870430317576</v>
      </c>
      <c r="Z103" s="22">
        <f>$Z$104+$Z$105+$Z$106</f>
        <v>0</v>
      </c>
      <c r="AA103" s="22">
        <f>$AA$104+$AA$105+$AA$106</f>
        <v>81319.77</v>
      </c>
      <c r="AB103" s="22">
        <f>$AB$104+$AB$105+$AB$106</f>
        <v>81319.77</v>
      </c>
      <c r="AC103" s="24"/>
      <c r="AD103" s="99"/>
      <c r="AE103" s="16">
        <f t="shared" si="3"/>
        <v>0</v>
      </c>
      <c r="AF103" s="16">
        <f t="shared" si="4"/>
        <v>0</v>
      </c>
      <c r="AG103" s="16">
        <f t="shared" si="5"/>
        <v>0</v>
      </c>
    </row>
    <row r="104" spans="2:33" s="25" customFormat="1" ht="11.1" customHeight="1" outlineLevel="1" x14ac:dyDescent="0.2">
      <c r="B104" s="26"/>
      <c r="C104" s="27" t="s">
        <v>32</v>
      </c>
      <c r="D104" s="28" t="s">
        <v>112</v>
      </c>
      <c r="E104" s="28"/>
      <c r="F104" s="29">
        <v>234.32</v>
      </c>
      <c r="G104" s="29">
        <v>189.66</v>
      </c>
      <c r="H104" s="29">
        <v>189.66</v>
      </c>
      <c r="I104" s="29">
        <v>171.9</v>
      </c>
      <c r="J104" s="29">
        <v>124.5</v>
      </c>
      <c r="K104" s="29">
        <v>184.2</v>
      </c>
      <c r="L104" s="29">
        <v>123.298</v>
      </c>
      <c r="M104" s="29">
        <v>172.48</v>
      </c>
      <c r="N104" s="29">
        <v>189.59</v>
      </c>
      <c r="O104" s="29">
        <v>189.66</v>
      </c>
      <c r="P104" s="29">
        <v>227.41</v>
      </c>
      <c r="Q104" s="29">
        <v>122.3</v>
      </c>
      <c r="R104" s="29">
        <v>227.41</v>
      </c>
      <c r="S104" s="29">
        <v>233.66</v>
      </c>
      <c r="T104" s="29">
        <f>$F$104+$G$104+$H$104+$I$104+$J$104+$K$104+$L$104+$M$104+$N$104+$O$104+$P$104+$Q$104+$R$104+$S$104</f>
        <v>2580.0479999999998</v>
      </c>
      <c r="U104" s="29">
        <v>1</v>
      </c>
      <c r="V104" s="30">
        <f>ROUND($T$104*$U$104,3)</f>
        <v>2580.0479999999998</v>
      </c>
      <c r="W104" s="76"/>
      <c r="X104" s="82"/>
      <c r="Y104" s="55">
        <f>$X$104+$W$104</f>
        <v>0</v>
      </c>
      <c r="Z104" s="30">
        <f>$T$104*$W$104</f>
        <v>0</v>
      </c>
      <c r="AA104" s="30">
        <f>$V$104*$X$104</f>
        <v>0</v>
      </c>
      <c r="AB104" s="30">
        <f>$AA$104+$Z$104</f>
        <v>0</v>
      </c>
      <c r="AC104" s="30"/>
      <c r="AD104" s="100"/>
      <c r="AE104" s="16">
        <f t="shared" si="3"/>
        <v>0</v>
      </c>
      <c r="AF104" s="16">
        <f t="shared" si="4"/>
        <v>75668.160000000003</v>
      </c>
      <c r="AG104" s="16">
        <f t="shared" si="5"/>
        <v>75668.160000000003</v>
      </c>
    </row>
    <row r="105" spans="2:33" s="1" customFormat="1" ht="11.1" customHeight="1" outlineLevel="1" x14ac:dyDescent="0.2">
      <c r="B105" s="31"/>
      <c r="C105" s="32" t="s">
        <v>135</v>
      </c>
      <c r="D105" s="33" t="s">
        <v>78</v>
      </c>
      <c r="E105" s="33"/>
      <c r="F105" s="34">
        <v>1.3280000000000001</v>
      </c>
      <c r="G105" s="34">
        <v>1.0609999999999999</v>
      </c>
      <c r="H105" s="34">
        <v>0.995</v>
      </c>
      <c r="I105" s="34">
        <v>0.871</v>
      </c>
      <c r="J105" s="34">
        <v>0.59599999999999997</v>
      </c>
      <c r="K105" s="34">
        <v>0.96</v>
      </c>
      <c r="L105" s="34">
        <v>0.58499999999999996</v>
      </c>
      <c r="M105" s="34">
        <v>0.878</v>
      </c>
      <c r="N105" s="34">
        <v>0.99399999999999999</v>
      </c>
      <c r="O105" s="34">
        <v>1.048</v>
      </c>
      <c r="P105" s="34">
        <v>1.373</v>
      </c>
      <c r="Q105" s="34">
        <v>0.70799999999999996</v>
      </c>
      <c r="R105" s="34">
        <v>1.393</v>
      </c>
      <c r="S105" s="34">
        <v>1.234</v>
      </c>
      <c r="T105" s="34">
        <f>$F$105+$G$105+$H$105+$I$105+$J$105+$K$105+$L$105+$M$105+$N$105+$O$105+$P$105+$Q$105+$R$105+$S$105</f>
        <v>14.024000000000001</v>
      </c>
      <c r="U105" s="35">
        <f>1.02</f>
        <v>1.02</v>
      </c>
      <c r="V105" s="35">
        <f>ROUND($T$105*$U$105,3)</f>
        <v>14.304</v>
      </c>
      <c r="W105" s="78"/>
      <c r="X105" s="79">
        <f>4600+690</f>
        <v>5290</v>
      </c>
      <c r="Y105" s="57">
        <f>$X$105+$W$105</f>
        <v>5290</v>
      </c>
      <c r="Z105" s="35">
        <f>$T$105*$W$105</f>
        <v>0</v>
      </c>
      <c r="AA105" s="35">
        <f>$V$105*$X$105</f>
        <v>75668.160000000003</v>
      </c>
      <c r="AB105" s="35">
        <f>$AA$105+$Z$105</f>
        <v>75668.160000000003</v>
      </c>
      <c r="AC105" s="37"/>
      <c r="AD105" s="101"/>
      <c r="AE105" s="16">
        <f t="shared" si="3"/>
        <v>0</v>
      </c>
      <c r="AF105" s="16">
        <f t="shared" si="4"/>
        <v>5651.6100000000006</v>
      </c>
      <c r="AG105" s="16">
        <f t="shared" si="5"/>
        <v>5651.6100000000006</v>
      </c>
    </row>
    <row r="106" spans="2:33" s="1" customFormat="1" ht="11.1" customHeight="1" outlineLevel="1" x14ac:dyDescent="0.2">
      <c r="B106" s="31"/>
      <c r="C106" s="32" t="s">
        <v>87</v>
      </c>
      <c r="D106" s="33" t="s">
        <v>69</v>
      </c>
      <c r="E106" s="33"/>
      <c r="F106" s="34">
        <v>1.3280000000000001</v>
      </c>
      <c r="G106" s="34">
        <v>1.0609999999999999</v>
      </c>
      <c r="H106" s="34">
        <v>0.995</v>
      </c>
      <c r="I106" s="34">
        <v>0.871</v>
      </c>
      <c r="J106" s="34">
        <v>0.59599999999999997</v>
      </c>
      <c r="K106" s="34">
        <v>0.96</v>
      </c>
      <c r="L106" s="34">
        <v>0.58499999999999996</v>
      </c>
      <c r="M106" s="34">
        <v>0.878</v>
      </c>
      <c r="N106" s="34">
        <v>0.99399999999999999</v>
      </c>
      <c r="O106" s="34">
        <v>1.048</v>
      </c>
      <c r="P106" s="34">
        <v>1.373</v>
      </c>
      <c r="Q106" s="34">
        <v>0.70799999999999996</v>
      </c>
      <c r="R106" s="34">
        <v>1.393</v>
      </c>
      <c r="S106" s="34">
        <v>1.234</v>
      </c>
      <c r="T106" s="34">
        <f>$F$106+$G$106+$H$106+$I$106+$J$106+$K$106+$L$106+$M$106+$N$106+$O$106+$P$106+$Q$106+$R$106+$S$106</f>
        <v>14.024000000000001</v>
      </c>
      <c r="U106" s="38">
        <v>1.3</v>
      </c>
      <c r="V106" s="35">
        <f>ROUND($T$106*$U$106,3)</f>
        <v>18.231000000000002</v>
      </c>
      <c r="W106" s="78"/>
      <c r="X106" s="79">
        <v>310</v>
      </c>
      <c r="Y106" s="36">
        <f>$X$106+$W$106</f>
        <v>310</v>
      </c>
      <c r="Z106" s="35">
        <f>$T$106*$W$106</f>
        <v>0</v>
      </c>
      <c r="AA106" s="35">
        <f>$V$106*$X$106</f>
        <v>5651.6100000000006</v>
      </c>
      <c r="AB106" s="35">
        <f>$AA$106+$Z$106</f>
        <v>5651.6100000000006</v>
      </c>
      <c r="AC106" s="37"/>
      <c r="AD106" s="101"/>
      <c r="AE106" s="16">
        <f t="shared" si="3"/>
        <v>0</v>
      </c>
      <c r="AF106" s="16">
        <f t="shared" si="4"/>
        <v>0</v>
      </c>
      <c r="AG106" s="16">
        <f t="shared" si="5"/>
        <v>0</v>
      </c>
    </row>
    <row r="107" spans="2:33" s="16" customFormat="1" ht="11.1" customHeight="1" outlineLevel="1" x14ac:dyDescent="0.15">
      <c r="B107" s="17">
        <v>22</v>
      </c>
      <c r="C107" s="18" t="s">
        <v>136</v>
      </c>
      <c r="D107" s="19" t="s">
        <v>67</v>
      </c>
      <c r="E107" s="19"/>
      <c r="F107" s="20">
        <v>46.158000000000001</v>
      </c>
      <c r="G107" s="20">
        <v>36.203000000000003</v>
      </c>
      <c r="H107" s="20">
        <v>36.203000000000003</v>
      </c>
      <c r="I107" s="20">
        <v>33.228999999999999</v>
      </c>
      <c r="J107" s="20">
        <v>24.405000000000001</v>
      </c>
      <c r="K107" s="20">
        <v>41.046999999999997</v>
      </c>
      <c r="L107" s="20">
        <v>24.152000000000001</v>
      </c>
      <c r="M107" s="20">
        <v>33.320999999999998</v>
      </c>
      <c r="N107" s="20">
        <v>36.191000000000003</v>
      </c>
      <c r="O107" s="20">
        <v>36.203000000000003</v>
      </c>
      <c r="P107" s="20">
        <v>44.831000000000003</v>
      </c>
      <c r="Q107" s="20">
        <v>23.962</v>
      </c>
      <c r="R107" s="20">
        <v>43.543999999999997</v>
      </c>
      <c r="S107" s="20">
        <v>44.177</v>
      </c>
      <c r="T107" s="20">
        <v>503.62599999999998</v>
      </c>
      <c r="U107" s="22"/>
      <c r="V107" s="20">
        <v>503.62599999999998</v>
      </c>
      <c r="W107" s="80"/>
      <c r="X107" s="81"/>
      <c r="Y107" s="22">
        <f>$AB$107/$V$107</f>
        <v>52.079896589929824</v>
      </c>
      <c r="Z107" s="22">
        <f>$Z$108+$Z$109</f>
        <v>0</v>
      </c>
      <c r="AA107" s="22">
        <f>$AA$108+$AA$109</f>
        <v>26228.789999999997</v>
      </c>
      <c r="AB107" s="22">
        <f>$AB$108+$AB$109</f>
        <v>26228.789999999997</v>
      </c>
      <c r="AC107" s="23">
        <v>1</v>
      </c>
      <c r="AD107" s="99"/>
      <c r="AE107" s="16">
        <f t="shared" si="3"/>
        <v>0</v>
      </c>
      <c r="AF107" s="16">
        <f t="shared" si="4"/>
        <v>0</v>
      </c>
      <c r="AG107" s="16">
        <f t="shared" si="5"/>
        <v>0</v>
      </c>
    </row>
    <row r="108" spans="2:33" s="25" customFormat="1" ht="11.1" customHeight="1" outlineLevel="1" x14ac:dyDescent="0.2">
      <c r="B108" s="26"/>
      <c r="C108" s="27" t="s">
        <v>32</v>
      </c>
      <c r="D108" s="28" t="s">
        <v>67</v>
      </c>
      <c r="E108" s="28"/>
      <c r="F108" s="29">
        <v>46.158000000000001</v>
      </c>
      <c r="G108" s="29">
        <v>36.203000000000003</v>
      </c>
      <c r="H108" s="29">
        <v>36.203000000000003</v>
      </c>
      <c r="I108" s="29">
        <v>33.228999999999999</v>
      </c>
      <c r="J108" s="29">
        <v>24.405000000000001</v>
      </c>
      <c r="K108" s="29">
        <v>41.046999999999997</v>
      </c>
      <c r="L108" s="29">
        <v>24.152000000000001</v>
      </c>
      <c r="M108" s="29">
        <v>33.320999999999998</v>
      </c>
      <c r="N108" s="29">
        <v>36.191000000000003</v>
      </c>
      <c r="O108" s="29">
        <v>36.203000000000003</v>
      </c>
      <c r="P108" s="29">
        <v>44.831000000000003</v>
      </c>
      <c r="Q108" s="29">
        <v>23.962</v>
      </c>
      <c r="R108" s="29">
        <v>43.543999999999997</v>
      </c>
      <c r="S108" s="29">
        <v>44.177</v>
      </c>
      <c r="T108" s="29">
        <f>$F$108+$G$108+$H$108+$I$108+$J$108+$K$108+$L$108+$M$108+$N$108+$O$108+$P$108+$Q$108+$R$108+$S$108</f>
        <v>503.62599999999998</v>
      </c>
      <c r="U108" s="29">
        <v>1</v>
      </c>
      <c r="V108" s="30">
        <f>ROUND($T$108*$U$108,3)</f>
        <v>503.62599999999998</v>
      </c>
      <c r="W108" s="76"/>
      <c r="X108" s="82"/>
      <c r="Y108" s="55">
        <f>$X$108+$W$108</f>
        <v>0</v>
      </c>
      <c r="Z108" s="30">
        <f>$T$108*$W$108</f>
        <v>0</v>
      </c>
      <c r="AA108" s="30">
        <f>$V$108*$X$108</f>
        <v>0</v>
      </c>
      <c r="AB108" s="30">
        <f>$AA$108+$Z$108</f>
        <v>0</v>
      </c>
      <c r="AC108" s="30"/>
      <c r="AD108" s="100"/>
      <c r="AE108" s="16">
        <f t="shared" si="3"/>
        <v>0</v>
      </c>
      <c r="AF108" s="16">
        <f t="shared" si="4"/>
        <v>26228.789999999997</v>
      </c>
      <c r="AG108" s="16">
        <f t="shared" si="5"/>
        <v>26228.789999999997</v>
      </c>
    </row>
    <row r="109" spans="2:33" s="1" customFormat="1" ht="11.1" customHeight="1" outlineLevel="1" x14ac:dyDescent="0.2">
      <c r="B109" s="31"/>
      <c r="C109" s="32" t="s">
        <v>68</v>
      </c>
      <c r="D109" s="33" t="s">
        <v>69</v>
      </c>
      <c r="E109" s="33"/>
      <c r="F109" s="34">
        <v>46.158000000000001</v>
      </c>
      <c r="G109" s="34">
        <v>36.203000000000003</v>
      </c>
      <c r="H109" s="34">
        <v>36.203000000000003</v>
      </c>
      <c r="I109" s="34">
        <v>33.228999999999999</v>
      </c>
      <c r="J109" s="34">
        <v>24.405000000000001</v>
      </c>
      <c r="K109" s="34">
        <v>41.046999999999997</v>
      </c>
      <c r="L109" s="34">
        <v>24.152000000000001</v>
      </c>
      <c r="M109" s="34">
        <v>33.320999999999998</v>
      </c>
      <c r="N109" s="34">
        <v>36.191000000000003</v>
      </c>
      <c r="O109" s="34">
        <v>36.203000000000003</v>
      </c>
      <c r="P109" s="34">
        <v>44.831000000000003</v>
      </c>
      <c r="Q109" s="34">
        <v>23.962</v>
      </c>
      <c r="R109" s="34">
        <v>43.543999999999997</v>
      </c>
      <c r="S109" s="34">
        <v>44.177</v>
      </c>
      <c r="T109" s="34">
        <f>$F$109+$G$109+$H$109+$I$109+$J$109+$K$109+$L$109+$M$109+$N$109+$O$109+$P$109+$Q$109+$R$109+$S$109</f>
        <v>503.62599999999998</v>
      </c>
      <c r="U109" s="36">
        <v>0.28000000000000003</v>
      </c>
      <c r="V109" s="35">
        <f>ROUND($T$109*$U$109,3)</f>
        <v>141.01499999999999</v>
      </c>
      <c r="W109" s="78"/>
      <c r="X109" s="79">
        <v>186</v>
      </c>
      <c r="Y109" s="36">
        <f>$X$109+$W$109</f>
        <v>186</v>
      </c>
      <c r="Z109" s="35">
        <f>$T$109*$W$109</f>
        <v>0</v>
      </c>
      <c r="AA109" s="35">
        <f>$V$109*$X$109</f>
        <v>26228.789999999997</v>
      </c>
      <c r="AB109" s="35">
        <f>$AA$109+$Z$109</f>
        <v>26228.789999999997</v>
      </c>
      <c r="AC109" s="37"/>
      <c r="AD109" s="101"/>
      <c r="AE109" s="16">
        <f t="shared" si="3"/>
        <v>0</v>
      </c>
      <c r="AF109" s="16">
        <f t="shared" si="4"/>
        <v>0</v>
      </c>
      <c r="AG109" s="16">
        <f t="shared" si="5"/>
        <v>0</v>
      </c>
    </row>
    <row r="110" spans="2:33" s="16" customFormat="1" ht="21.95" customHeight="1" outlineLevel="1" x14ac:dyDescent="0.15">
      <c r="B110" s="17">
        <v>23</v>
      </c>
      <c r="C110" s="18" t="s">
        <v>137</v>
      </c>
      <c r="D110" s="19" t="s">
        <v>67</v>
      </c>
      <c r="E110" s="19"/>
      <c r="F110" s="20">
        <v>112.47199999999999</v>
      </c>
      <c r="G110" s="20">
        <v>91.463999999999999</v>
      </c>
      <c r="H110" s="20">
        <v>93.403999999999996</v>
      </c>
      <c r="I110" s="20">
        <v>85.593999999999994</v>
      </c>
      <c r="J110" s="20">
        <v>63.008000000000003</v>
      </c>
      <c r="K110" s="20">
        <v>90.906999999999996</v>
      </c>
      <c r="L110" s="20">
        <v>62.582000000000001</v>
      </c>
      <c r="M110" s="20">
        <v>85.738</v>
      </c>
      <c r="N110" s="20">
        <v>93.382000000000005</v>
      </c>
      <c r="O110" s="20">
        <v>91.796000000000006</v>
      </c>
      <c r="P110" s="20">
        <v>106.667</v>
      </c>
      <c r="Q110" s="20">
        <v>58.274000000000001</v>
      </c>
      <c r="R110" s="20">
        <v>106.068</v>
      </c>
      <c r="S110" s="20">
        <v>114.839</v>
      </c>
      <c r="T110" s="21">
        <v>1256.1949999999999</v>
      </c>
      <c r="U110" s="22"/>
      <c r="V110" s="21">
        <v>1256.1949999999999</v>
      </c>
      <c r="W110" s="80"/>
      <c r="X110" s="81"/>
      <c r="Y110" s="22">
        <f>$AB$110/$V$110</f>
        <v>393.14994407715363</v>
      </c>
      <c r="Z110" s="22">
        <f>$Z$111+$Z$112+$Z$113</f>
        <v>0</v>
      </c>
      <c r="AA110" s="22">
        <f>$AA$111+$AA$112+$AA$113</f>
        <v>493872.99400000001</v>
      </c>
      <c r="AB110" s="22">
        <f>$AB$111+$AB$112+$AB$113</f>
        <v>493872.99400000001</v>
      </c>
      <c r="AC110" s="24"/>
      <c r="AD110" s="99"/>
      <c r="AE110" s="16">
        <f t="shared" si="3"/>
        <v>0</v>
      </c>
      <c r="AF110" s="16">
        <f t="shared" si="4"/>
        <v>0</v>
      </c>
      <c r="AG110" s="16">
        <f t="shared" si="5"/>
        <v>0</v>
      </c>
    </row>
    <row r="111" spans="2:33" s="25" customFormat="1" ht="11.1" customHeight="1" outlineLevel="1" x14ac:dyDescent="0.2">
      <c r="B111" s="26"/>
      <c r="C111" s="27" t="s">
        <v>32</v>
      </c>
      <c r="D111" s="28" t="s">
        <v>67</v>
      </c>
      <c r="E111" s="28"/>
      <c r="F111" s="29">
        <v>112.47199999999999</v>
      </c>
      <c r="G111" s="29">
        <v>91.463999999999999</v>
      </c>
      <c r="H111" s="29">
        <v>93.403999999999996</v>
      </c>
      <c r="I111" s="29">
        <v>85.593999999999994</v>
      </c>
      <c r="J111" s="29">
        <v>63.008000000000003</v>
      </c>
      <c r="K111" s="29">
        <v>90.906999999999996</v>
      </c>
      <c r="L111" s="29">
        <v>62.582000000000001</v>
      </c>
      <c r="M111" s="29">
        <v>85.738</v>
      </c>
      <c r="N111" s="29">
        <v>93.382000000000005</v>
      </c>
      <c r="O111" s="29">
        <v>91.796000000000006</v>
      </c>
      <c r="P111" s="29">
        <v>106.667</v>
      </c>
      <c r="Q111" s="29">
        <v>58.274000000000001</v>
      </c>
      <c r="R111" s="29">
        <v>106.068</v>
      </c>
      <c r="S111" s="29">
        <v>114.839</v>
      </c>
      <c r="T111" s="29">
        <f>$F$111+$G$111+$H$111+$I$111+$J$111+$K$111+$L$111+$M$111+$N$111+$O$111+$P$111+$Q$111+$R$111+$S$111</f>
        <v>1256.1949999999999</v>
      </c>
      <c r="U111" s="29">
        <v>1</v>
      </c>
      <c r="V111" s="30">
        <f>ROUND($T$111*$U$111,3)</f>
        <v>1256.1949999999999</v>
      </c>
      <c r="W111" s="76"/>
      <c r="X111" s="82"/>
      <c r="Y111" s="55">
        <f>$X$111+$W$111</f>
        <v>0</v>
      </c>
      <c r="Z111" s="30">
        <f>$T$111*$W$111</f>
        <v>0</v>
      </c>
      <c r="AA111" s="30">
        <f>$V$111*$X$111</f>
        <v>0</v>
      </c>
      <c r="AB111" s="30">
        <f>$AA$111+$Z$111</f>
        <v>0</v>
      </c>
      <c r="AC111" s="30"/>
      <c r="AD111" s="100"/>
      <c r="AE111" s="16">
        <f t="shared" si="3"/>
        <v>0</v>
      </c>
      <c r="AF111" s="16">
        <f t="shared" si="4"/>
        <v>15702.449999999999</v>
      </c>
      <c r="AG111" s="16">
        <f t="shared" si="5"/>
        <v>15702.449999999999</v>
      </c>
    </row>
    <row r="112" spans="2:33" s="1" customFormat="1" ht="11.1" customHeight="1" outlineLevel="1" x14ac:dyDescent="0.2">
      <c r="B112" s="31"/>
      <c r="C112" s="32" t="s">
        <v>72</v>
      </c>
      <c r="D112" s="33" t="s">
        <v>73</v>
      </c>
      <c r="E112" s="33"/>
      <c r="F112" s="34">
        <v>112.47199999999999</v>
      </c>
      <c r="G112" s="34">
        <v>91.463999999999999</v>
      </c>
      <c r="H112" s="34">
        <v>93.403999999999996</v>
      </c>
      <c r="I112" s="34">
        <v>85.593999999999994</v>
      </c>
      <c r="J112" s="34">
        <v>63.008000000000003</v>
      </c>
      <c r="K112" s="34">
        <v>90.906999999999996</v>
      </c>
      <c r="L112" s="34">
        <v>62.582000000000001</v>
      </c>
      <c r="M112" s="34">
        <v>85.738</v>
      </c>
      <c r="N112" s="34">
        <v>93.382000000000005</v>
      </c>
      <c r="O112" s="34">
        <v>91.796000000000006</v>
      </c>
      <c r="P112" s="34">
        <v>106.667</v>
      </c>
      <c r="Q112" s="34">
        <v>58.274000000000001</v>
      </c>
      <c r="R112" s="34">
        <v>106.068</v>
      </c>
      <c r="S112" s="34">
        <v>114.839</v>
      </c>
      <c r="T112" s="34">
        <f>$F$112+$G$112+$H$112+$I$112+$J$112+$K$112+$L$112+$M$112+$N$112+$O$112+$P$112+$Q$112+$R$112+$S$112</f>
        <v>1256.1949999999999</v>
      </c>
      <c r="U112" s="38">
        <v>0.5</v>
      </c>
      <c r="V112" s="35">
        <f>ROUND($T$112*$U$112,3)</f>
        <v>628.09799999999996</v>
      </c>
      <c r="W112" s="78"/>
      <c r="X112" s="79">
        <v>25</v>
      </c>
      <c r="Y112" s="36">
        <f>$X$112+$W$112</f>
        <v>25</v>
      </c>
      <c r="Z112" s="35">
        <f>$T$112*$W$112</f>
        <v>0</v>
      </c>
      <c r="AA112" s="35">
        <f>$V$112*$X$112</f>
        <v>15702.449999999999</v>
      </c>
      <c r="AB112" s="35">
        <f>$AA$112+$Z$112</f>
        <v>15702.449999999999</v>
      </c>
      <c r="AC112" s="37"/>
      <c r="AD112" s="101"/>
      <c r="AE112" s="16">
        <f t="shared" si="3"/>
        <v>0</v>
      </c>
      <c r="AF112" s="16">
        <f t="shared" si="4"/>
        <v>478170.54399999999</v>
      </c>
      <c r="AG112" s="16">
        <f t="shared" si="5"/>
        <v>478170.54399999999</v>
      </c>
    </row>
    <row r="113" spans="2:33" s="1" customFormat="1" ht="11.1" customHeight="1" outlineLevel="1" x14ac:dyDescent="0.2">
      <c r="B113" s="31"/>
      <c r="C113" s="32" t="s">
        <v>92</v>
      </c>
      <c r="D113" s="33" t="s">
        <v>67</v>
      </c>
      <c r="E113" s="33"/>
      <c r="F113" s="34">
        <v>112.47199999999999</v>
      </c>
      <c r="G113" s="34">
        <v>91.463999999999999</v>
      </c>
      <c r="H113" s="34">
        <v>93.403999999999996</v>
      </c>
      <c r="I113" s="34">
        <v>85.593999999999994</v>
      </c>
      <c r="J113" s="34">
        <v>63.008000000000003</v>
      </c>
      <c r="K113" s="34">
        <v>90.906999999999996</v>
      </c>
      <c r="L113" s="34">
        <v>62.582000000000001</v>
      </c>
      <c r="M113" s="34">
        <v>85.738</v>
      </c>
      <c r="N113" s="34">
        <v>93.382000000000005</v>
      </c>
      <c r="O113" s="34">
        <v>91.796000000000006</v>
      </c>
      <c r="P113" s="34">
        <v>106.667</v>
      </c>
      <c r="Q113" s="34">
        <v>58.274000000000001</v>
      </c>
      <c r="R113" s="34">
        <v>106.068</v>
      </c>
      <c r="S113" s="34">
        <v>114.839</v>
      </c>
      <c r="T113" s="34">
        <f>$F$113+$G$113+$H$113+$I$113+$J$113+$K$113+$L$113+$M$113+$N$113+$O$113+$P$113+$Q$113+$R$113+$S$113</f>
        <v>1256.1949999999999</v>
      </c>
      <c r="U113" s="36">
        <v>1.1499999999999999</v>
      </c>
      <c r="V113" s="35">
        <f>ROUND($T$113*$U$113,3)</f>
        <v>1444.624</v>
      </c>
      <c r="W113" s="78"/>
      <c r="X113" s="75">
        <v>331</v>
      </c>
      <c r="Y113" s="36">
        <f>$X$113+$W$113</f>
        <v>331</v>
      </c>
      <c r="Z113" s="35">
        <f>$T$113*$W$113</f>
        <v>0</v>
      </c>
      <c r="AA113" s="35">
        <f>$V$113*$X$113</f>
        <v>478170.54399999999</v>
      </c>
      <c r="AB113" s="35">
        <f>$AA$113+$Z$113</f>
        <v>478170.54399999999</v>
      </c>
      <c r="AC113" s="37"/>
      <c r="AD113" s="101"/>
      <c r="AE113" s="16">
        <f t="shared" si="3"/>
        <v>0</v>
      </c>
      <c r="AF113" s="16">
        <f t="shared" si="4"/>
        <v>0</v>
      </c>
      <c r="AG113" s="16">
        <f t="shared" si="5"/>
        <v>0</v>
      </c>
    </row>
    <row r="114" spans="2:33" s="16" customFormat="1" ht="32.1" customHeight="1" outlineLevel="1" x14ac:dyDescent="0.15">
      <c r="B114" s="17">
        <v>24</v>
      </c>
      <c r="C114" s="18" t="s">
        <v>138</v>
      </c>
      <c r="D114" s="19" t="s">
        <v>67</v>
      </c>
      <c r="E114" s="19"/>
      <c r="F114" s="20">
        <v>138.09800000000001</v>
      </c>
      <c r="G114" s="20">
        <v>104.94199999999999</v>
      </c>
      <c r="H114" s="20">
        <v>95.850999999999999</v>
      </c>
      <c r="I114" s="20">
        <v>89.99</v>
      </c>
      <c r="J114" s="20">
        <v>62.725999999999999</v>
      </c>
      <c r="K114" s="20">
        <v>94.704999999999998</v>
      </c>
      <c r="L114" s="20">
        <v>59.914999999999999</v>
      </c>
      <c r="M114" s="20">
        <v>91.165999999999997</v>
      </c>
      <c r="N114" s="20">
        <v>89.292000000000002</v>
      </c>
      <c r="O114" s="20">
        <v>95.850999999999999</v>
      </c>
      <c r="P114" s="20">
        <v>150.869</v>
      </c>
      <c r="Q114" s="20">
        <v>57.667000000000002</v>
      </c>
      <c r="R114" s="20">
        <v>150.869</v>
      </c>
      <c r="S114" s="20">
        <v>171.792</v>
      </c>
      <c r="T114" s="21">
        <v>1453.7329999999999</v>
      </c>
      <c r="U114" s="22"/>
      <c r="V114" s="21">
        <v>1453.7329999999999</v>
      </c>
      <c r="W114" s="80"/>
      <c r="X114" s="81"/>
      <c r="Y114" s="22">
        <f>$AB$114/$V$114</f>
        <v>402.98980576213108</v>
      </c>
      <c r="Z114" s="22">
        <f>$Z$115+$Z$116+$Z$117</f>
        <v>0</v>
      </c>
      <c r="AA114" s="22">
        <f>$AA$115+$AA$116+$AA$117</f>
        <v>585839.5793000001</v>
      </c>
      <c r="AB114" s="22">
        <f>$AB$115+$AB$116+$AB$117</f>
        <v>585839.5793000001</v>
      </c>
      <c r="AC114" s="24" t="s">
        <v>139</v>
      </c>
      <c r="AD114" s="99"/>
      <c r="AE114" s="16">
        <f t="shared" si="3"/>
        <v>0</v>
      </c>
      <c r="AF114" s="16">
        <f t="shared" si="4"/>
        <v>0</v>
      </c>
      <c r="AG114" s="16">
        <f t="shared" si="5"/>
        <v>0</v>
      </c>
    </row>
    <row r="115" spans="2:33" s="25" customFormat="1" ht="11.1" customHeight="1" outlineLevel="1" x14ac:dyDescent="0.2">
      <c r="B115" s="26"/>
      <c r="C115" s="27" t="s">
        <v>32</v>
      </c>
      <c r="D115" s="28" t="s">
        <v>67</v>
      </c>
      <c r="E115" s="28"/>
      <c r="F115" s="29">
        <v>138.09800000000001</v>
      </c>
      <c r="G115" s="29">
        <v>104.94199999999999</v>
      </c>
      <c r="H115" s="29">
        <v>95.850999999999999</v>
      </c>
      <c r="I115" s="29">
        <v>89.99</v>
      </c>
      <c r="J115" s="29">
        <v>62.725999999999999</v>
      </c>
      <c r="K115" s="29">
        <v>94.704999999999998</v>
      </c>
      <c r="L115" s="29">
        <v>59.914999999999999</v>
      </c>
      <c r="M115" s="29">
        <v>91.165999999999997</v>
      </c>
      <c r="N115" s="29">
        <v>89.292000000000002</v>
      </c>
      <c r="O115" s="29">
        <v>95.850999999999999</v>
      </c>
      <c r="P115" s="29">
        <v>150.869</v>
      </c>
      <c r="Q115" s="29">
        <v>57.667000000000002</v>
      </c>
      <c r="R115" s="29">
        <v>150.869</v>
      </c>
      <c r="S115" s="29">
        <v>171.792</v>
      </c>
      <c r="T115" s="29">
        <f>$F$115+$G$115+$H$115+$I$115+$J$115+$K$115+$L$115+$M$115+$N$115+$O$115+$P$115+$Q$115+$R$115+$S$115</f>
        <v>1453.7329999999997</v>
      </c>
      <c r="U115" s="29">
        <v>1</v>
      </c>
      <c r="V115" s="30">
        <f>ROUND($T$115*$U$115,3)</f>
        <v>1453.7329999999999</v>
      </c>
      <c r="W115" s="76"/>
      <c r="X115" s="82"/>
      <c r="Y115" s="55">
        <f>$X$115+$W$115</f>
        <v>0</v>
      </c>
      <c r="Z115" s="30">
        <f>$T$115*$W$115</f>
        <v>0</v>
      </c>
      <c r="AA115" s="30">
        <f>$V$115*$X$115</f>
        <v>0</v>
      </c>
      <c r="AB115" s="30">
        <f>$AA$115+$Z$115</f>
        <v>0</v>
      </c>
      <c r="AC115" s="30"/>
      <c r="AD115" s="100"/>
      <c r="AE115" s="16">
        <f t="shared" si="3"/>
        <v>0</v>
      </c>
      <c r="AF115" s="16">
        <f t="shared" si="4"/>
        <v>518982.80000000005</v>
      </c>
      <c r="AG115" s="16">
        <f t="shared" si="5"/>
        <v>518982.80000000005</v>
      </c>
    </row>
    <row r="116" spans="2:33" s="1" customFormat="1" ht="11.1" customHeight="1" outlineLevel="1" x14ac:dyDescent="0.2">
      <c r="B116" s="31"/>
      <c r="C116" s="32" t="s">
        <v>109</v>
      </c>
      <c r="D116" s="33" t="s">
        <v>67</v>
      </c>
      <c r="E116" s="33"/>
      <c r="F116" s="34">
        <v>138.09800000000001</v>
      </c>
      <c r="G116" s="34">
        <v>104.94199999999999</v>
      </c>
      <c r="H116" s="34">
        <v>95.850999999999999</v>
      </c>
      <c r="I116" s="34">
        <v>89.99</v>
      </c>
      <c r="J116" s="34">
        <v>62.725999999999999</v>
      </c>
      <c r="K116" s="34">
        <v>94.704999999999998</v>
      </c>
      <c r="L116" s="34">
        <v>59.914999999999999</v>
      </c>
      <c r="M116" s="34">
        <v>91.165999999999997</v>
      </c>
      <c r="N116" s="34">
        <v>89.292000000000002</v>
      </c>
      <c r="O116" s="34">
        <v>95.850999999999999</v>
      </c>
      <c r="P116" s="34">
        <v>150.869</v>
      </c>
      <c r="Q116" s="34">
        <v>57.667000000000002</v>
      </c>
      <c r="R116" s="34">
        <v>150.869</v>
      </c>
      <c r="S116" s="34">
        <v>171.792</v>
      </c>
      <c r="T116" s="34">
        <f>$F$116+$G$116+$H$116+$I$116+$J$116+$K$116+$L$116+$M$116+$N$116+$O$116+$P$116+$Q$116+$R$116+$S$116</f>
        <v>1453.7329999999997</v>
      </c>
      <c r="U116" s="36">
        <v>1.05</v>
      </c>
      <c r="V116" s="35">
        <f>ROUND($T$116*$U$116,3)</f>
        <v>1526.42</v>
      </c>
      <c r="W116" s="78"/>
      <c r="X116" s="79">
        <v>340</v>
      </c>
      <c r="Y116" s="36">
        <f>$X$116+$W$116</f>
        <v>340</v>
      </c>
      <c r="Z116" s="35">
        <f>$T$116*$W$116</f>
        <v>0</v>
      </c>
      <c r="AA116" s="35">
        <f>$V$116*$X$116</f>
        <v>518982.80000000005</v>
      </c>
      <c r="AB116" s="35">
        <f>$AA$116+$Z$116</f>
        <v>518982.80000000005</v>
      </c>
      <c r="AC116" s="37"/>
      <c r="AD116" s="101"/>
      <c r="AE116" s="16">
        <f t="shared" si="3"/>
        <v>0</v>
      </c>
      <c r="AF116" s="16">
        <f t="shared" si="4"/>
        <v>66856.779300000009</v>
      </c>
      <c r="AG116" s="16">
        <f t="shared" si="5"/>
        <v>66856.779300000009</v>
      </c>
    </row>
    <row r="117" spans="2:33" s="1" customFormat="1" ht="11.1" customHeight="1" outlineLevel="1" x14ac:dyDescent="0.2">
      <c r="B117" s="31"/>
      <c r="C117" s="32" t="s">
        <v>140</v>
      </c>
      <c r="D117" s="33" t="s">
        <v>80</v>
      </c>
      <c r="E117" s="33"/>
      <c r="F117" s="34">
        <v>710.38499999999999</v>
      </c>
      <c r="G117" s="34">
        <v>553.37900000000002</v>
      </c>
      <c r="H117" s="34">
        <v>462.59399999999999</v>
      </c>
      <c r="I117" s="34">
        <v>463.28300000000002</v>
      </c>
      <c r="J117" s="34">
        <v>308.04199999999997</v>
      </c>
      <c r="K117" s="34">
        <v>441.65699999999998</v>
      </c>
      <c r="L117" s="34">
        <v>289.99900000000002</v>
      </c>
      <c r="M117" s="34">
        <v>434.69600000000003</v>
      </c>
      <c r="N117" s="34">
        <v>418.77300000000002</v>
      </c>
      <c r="O117" s="34">
        <v>462.09899999999999</v>
      </c>
      <c r="P117" s="34">
        <v>758.81600000000003</v>
      </c>
      <c r="Q117" s="34">
        <v>267.14299999999997</v>
      </c>
      <c r="R117" s="34">
        <v>755.875</v>
      </c>
      <c r="S117" s="34">
        <v>862.16</v>
      </c>
      <c r="T117" s="34">
        <f>$F$117+$G$117+$H$117+$I$117+$J$117+$K$117+$L$117+$M$117+$N$117+$O$117+$P$117+$Q$117+$R$117+$S$117</f>
        <v>7188.9009999999998</v>
      </c>
      <c r="U117" s="40">
        <v>1</v>
      </c>
      <c r="V117" s="35">
        <f>ROUND($T$117*$U$117,3)</f>
        <v>7188.9009999999998</v>
      </c>
      <c r="W117" s="78"/>
      <c r="X117" s="79">
        <v>9.3000000000000007</v>
      </c>
      <c r="Y117" s="35">
        <f>$X$117+$W$117</f>
        <v>9.3000000000000007</v>
      </c>
      <c r="Z117" s="35">
        <f>$T$117*$W$117</f>
        <v>0</v>
      </c>
      <c r="AA117" s="35">
        <f>$V$117*$X$117</f>
        <v>66856.779300000009</v>
      </c>
      <c r="AB117" s="35">
        <f>$AA$117+$Z$117</f>
        <v>66856.779300000009</v>
      </c>
      <c r="AC117" s="37"/>
      <c r="AD117" s="101"/>
      <c r="AE117" s="16">
        <f t="shared" si="3"/>
        <v>0</v>
      </c>
      <c r="AF117" s="16">
        <f t="shared" si="4"/>
        <v>0</v>
      </c>
      <c r="AG117" s="16">
        <f t="shared" si="5"/>
        <v>0</v>
      </c>
    </row>
    <row r="118" spans="2:33" s="16" customFormat="1" ht="21.95" customHeight="1" outlineLevel="1" x14ac:dyDescent="0.15">
      <c r="B118" s="17">
        <v>25</v>
      </c>
      <c r="C118" s="18" t="s">
        <v>141</v>
      </c>
      <c r="D118" s="19" t="s">
        <v>67</v>
      </c>
      <c r="E118" s="19"/>
      <c r="F118" s="20">
        <v>204.60599999999999</v>
      </c>
      <c r="G118" s="20">
        <v>147.185</v>
      </c>
      <c r="H118" s="20">
        <v>138.14400000000001</v>
      </c>
      <c r="I118" s="20">
        <v>134.541</v>
      </c>
      <c r="J118" s="20">
        <v>101.489</v>
      </c>
      <c r="K118" s="20">
        <v>137.76599999999999</v>
      </c>
      <c r="L118" s="20">
        <v>99.701999999999998</v>
      </c>
      <c r="M118" s="20">
        <v>134.61199999999999</v>
      </c>
      <c r="N118" s="20">
        <v>130.59299999999999</v>
      </c>
      <c r="O118" s="20">
        <v>138.14400000000001</v>
      </c>
      <c r="P118" s="20">
        <v>226.208</v>
      </c>
      <c r="Q118" s="20">
        <v>92.531000000000006</v>
      </c>
      <c r="R118" s="20">
        <v>226.208</v>
      </c>
      <c r="S118" s="20">
        <v>220.58799999999999</v>
      </c>
      <c r="T118" s="21">
        <v>2132.317</v>
      </c>
      <c r="U118" s="22"/>
      <c r="V118" s="21">
        <v>2132.317</v>
      </c>
      <c r="W118" s="80"/>
      <c r="X118" s="81"/>
      <c r="Y118" s="22">
        <f>$AB$118/$V$118</f>
        <v>52.080020934973554</v>
      </c>
      <c r="Z118" s="22">
        <f>$Z$119+$Z$120</f>
        <v>0</v>
      </c>
      <c r="AA118" s="22">
        <f>$AA$119+$AA$120</f>
        <v>111051.114</v>
      </c>
      <c r="AB118" s="22">
        <f>$AB$119+$AB$120</f>
        <v>111051.114</v>
      </c>
      <c r="AC118" s="23">
        <v>1</v>
      </c>
      <c r="AD118" s="99"/>
      <c r="AE118" s="16">
        <f t="shared" si="3"/>
        <v>0</v>
      </c>
      <c r="AF118" s="16">
        <f t="shared" si="4"/>
        <v>0</v>
      </c>
      <c r="AG118" s="16">
        <f t="shared" si="5"/>
        <v>0</v>
      </c>
    </row>
    <row r="119" spans="2:33" s="25" customFormat="1" ht="11.1" customHeight="1" outlineLevel="1" x14ac:dyDescent="0.2">
      <c r="B119" s="26"/>
      <c r="C119" s="27" t="s">
        <v>32</v>
      </c>
      <c r="D119" s="28" t="s">
        <v>67</v>
      </c>
      <c r="E119" s="28"/>
      <c r="F119" s="29">
        <v>204.60599999999999</v>
      </c>
      <c r="G119" s="29">
        <v>147.185</v>
      </c>
      <c r="H119" s="29">
        <v>138.14400000000001</v>
      </c>
      <c r="I119" s="29">
        <v>134.541</v>
      </c>
      <c r="J119" s="29">
        <v>101.489</v>
      </c>
      <c r="K119" s="29">
        <v>137.76599999999999</v>
      </c>
      <c r="L119" s="29">
        <v>99.701999999999998</v>
      </c>
      <c r="M119" s="29">
        <v>134.61199999999999</v>
      </c>
      <c r="N119" s="29">
        <v>130.59299999999999</v>
      </c>
      <c r="O119" s="29">
        <v>138.14400000000001</v>
      </c>
      <c r="P119" s="29">
        <v>226.208</v>
      </c>
      <c r="Q119" s="29">
        <v>92.531000000000006</v>
      </c>
      <c r="R119" s="29">
        <v>226.208</v>
      </c>
      <c r="S119" s="29">
        <v>220.58799999999999</v>
      </c>
      <c r="T119" s="29">
        <f>$F$119+$G$119+$H$119+$I$119+$J$119+$K$119+$L$119+$M$119+$N$119+$O$119+$P$119+$Q$119+$R$119+$S$119</f>
        <v>2132.3170000000005</v>
      </c>
      <c r="U119" s="29">
        <v>1</v>
      </c>
      <c r="V119" s="30">
        <f>ROUND($T$119*$U$119,3)</f>
        <v>2132.317</v>
      </c>
      <c r="W119" s="76"/>
      <c r="X119" s="82"/>
      <c r="Y119" s="55">
        <f>$X$119+$W$119</f>
        <v>0</v>
      </c>
      <c r="Z119" s="30">
        <f>$T$119*$W$119</f>
        <v>0</v>
      </c>
      <c r="AA119" s="30">
        <f>$V$119*$X$119</f>
        <v>0</v>
      </c>
      <c r="AB119" s="30">
        <f>$AA$119+$Z$119</f>
        <v>0</v>
      </c>
      <c r="AC119" s="30"/>
      <c r="AD119" s="100"/>
      <c r="AE119" s="16">
        <f t="shared" si="3"/>
        <v>0</v>
      </c>
      <c r="AF119" s="16">
        <f t="shared" si="4"/>
        <v>111051.114</v>
      </c>
      <c r="AG119" s="16">
        <f t="shared" si="5"/>
        <v>111051.114</v>
      </c>
    </row>
    <row r="120" spans="2:33" s="1" customFormat="1" ht="11.1" customHeight="1" outlineLevel="1" x14ac:dyDescent="0.2">
      <c r="B120" s="31"/>
      <c r="C120" s="32" t="s">
        <v>68</v>
      </c>
      <c r="D120" s="33" t="s">
        <v>69</v>
      </c>
      <c r="E120" s="33"/>
      <c r="F120" s="34">
        <v>204.60599999999999</v>
      </c>
      <c r="G120" s="34">
        <v>147.185</v>
      </c>
      <c r="H120" s="34">
        <v>138.14400000000001</v>
      </c>
      <c r="I120" s="34">
        <v>134.541</v>
      </c>
      <c r="J120" s="34">
        <v>101.489</v>
      </c>
      <c r="K120" s="34">
        <v>137.76599999999999</v>
      </c>
      <c r="L120" s="34">
        <v>99.701999999999998</v>
      </c>
      <c r="M120" s="34">
        <v>134.61199999999999</v>
      </c>
      <c r="N120" s="34">
        <v>130.59299999999999</v>
      </c>
      <c r="O120" s="34">
        <v>138.14400000000001</v>
      </c>
      <c r="P120" s="34">
        <v>226.208</v>
      </c>
      <c r="Q120" s="34">
        <v>92.531000000000006</v>
      </c>
      <c r="R120" s="34">
        <v>226.208</v>
      </c>
      <c r="S120" s="34">
        <v>220.58799999999999</v>
      </c>
      <c r="T120" s="34">
        <f>$F$120+$G$120+$H$120+$I$120+$J$120+$K$120+$L$120+$M$120+$N$120+$O$120+$P$120+$Q$120+$R$120+$S$120</f>
        <v>2132.3170000000005</v>
      </c>
      <c r="U120" s="36">
        <v>0.28000000000000003</v>
      </c>
      <c r="V120" s="35">
        <f>ROUND($T$120*$U$120,3)</f>
        <v>597.04899999999998</v>
      </c>
      <c r="W120" s="78"/>
      <c r="X120" s="79">
        <v>186</v>
      </c>
      <c r="Y120" s="36">
        <f>$X$120+$W$120</f>
        <v>186</v>
      </c>
      <c r="Z120" s="35">
        <f>$T$120*$W$120</f>
        <v>0</v>
      </c>
      <c r="AA120" s="35">
        <f>$V$120*$X$120</f>
        <v>111051.114</v>
      </c>
      <c r="AB120" s="35">
        <f>$AA$120+$Z$120</f>
        <v>111051.114</v>
      </c>
      <c r="AC120" s="37"/>
      <c r="AD120" s="101"/>
      <c r="AE120" s="16">
        <f t="shared" si="3"/>
        <v>0</v>
      </c>
      <c r="AF120" s="16">
        <f t="shared" si="4"/>
        <v>0</v>
      </c>
      <c r="AG120" s="16">
        <f t="shared" si="5"/>
        <v>0</v>
      </c>
    </row>
    <row r="121" spans="2:33" s="16" customFormat="1" ht="42" customHeight="1" outlineLevel="1" x14ac:dyDescent="0.15">
      <c r="B121" s="17">
        <v>26</v>
      </c>
      <c r="C121" s="18" t="s">
        <v>142</v>
      </c>
      <c r="D121" s="19" t="s">
        <v>67</v>
      </c>
      <c r="E121" s="19"/>
      <c r="F121" s="20">
        <v>160.67099999999999</v>
      </c>
      <c r="G121" s="20">
        <v>136.911</v>
      </c>
      <c r="H121" s="20">
        <v>136.881</v>
      </c>
      <c r="I121" s="20">
        <v>128.03399999999999</v>
      </c>
      <c r="J121" s="20">
        <v>93.450999999999993</v>
      </c>
      <c r="K121" s="20">
        <v>133.67400000000001</v>
      </c>
      <c r="L121" s="20">
        <v>93.259</v>
      </c>
      <c r="M121" s="20">
        <v>127.884</v>
      </c>
      <c r="N121" s="20">
        <v>136.881</v>
      </c>
      <c r="O121" s="20">
        <v>136.881</v>
      </c>
      <c r="P121" s="20">
        <v>158.09100000000001</v>
      </c>
      <c r="Q121" s="20">
        <v>93.286000000000001</v>
      </c>
      <c r="R121" s="20">
        <v>156.99299999999999</v>
      </c>
      <c r="S121" s="20">
        <v>166.23599999999999</v>
      </c>
      <c r="T121" s="21">
        <v>1859.133</v>
      </c>
      <c r="U121" s="22"/>
      <c r="V121" s="21">
        <v>1859.133</v>
      </c>
      <c r="W121" s="80"/>
      <c r="X121" s="81"/>
      <c r="Y121" s="22">
        <f>$AB$121/$V$121</f>
        <v>393.15001562556313</v>
      </c>
      <c r="Z121" s="22">
        <f>$Z$122+$Z$123+$Z$124</f>
        <v>0</v>
      </c>
      <c r="AA121" s="22">
        <f>$AA$122+$AA$123+$AA$124</f>
        <v>730918.16800000006</v>
      </c>
      <c r="AB121" s="22">
        <f>$AB$122+$AB$123+$AB$124</f>
        <v>730918.16800000006</v>
      </c>
      <c r="AC121" s="24"/>
      <c r="AD121" s="99"/>
      <c r="AE121" s="16">
        <f t="shared" si="3"/>
        <v>0</v>
      </c>
      <c r="AF121" s="16">
        <f t="shared" si="4"/>
        <v>0</v>
      </c>
      <c r="AG121" s="16">
        <f t="shared" si="5"/>
        <v>0</v>
      </c>
    </row>
    <row r="122" spans="2:33" s="25" customFormat="1" ht="11.1" customHeight="1" outlineLevel="1" x14ac:dyDescent="0.2">
      <c r="B122" s="26"/>
      <c r="C122" s="27" t="s">
        <v>32</v>
      </c>
      <c r="D122" s="28" t="s">
        <v>67</v>
      </c>
      <c r="E122" s="28"/>
      <c r="F122" s="29">
        <v>160.67099999999999</v>
      </c>
      <c r="G122" s="29">
        <v>136.911</v>
      </c>
      <c r="H122" s="29">
        <v>136.881</v>
      </c>
      <c r="I122" s="29">
        <v>128.03399999999999</v>
      </c>
      <c r="J122" s="29">
        <v>93.450999999999993</v>
      </c>
      <c r="K122" s="29">
        <v>133.67400000000001</v>
      </c>
      <c r="L122" s="29">
        <v>93.259</v>
      </c>
      <c r="M122" s="29">
        <v>127.884</v>
      </c>
      <c r="N122" s="29">
        <v>136.881</v>
      </c>
      <c r="O122" s="29">
        <v>136.881</v>
      </c>
      <c r="P122" s="29">
        <v>158.09100000000001</v>
      </c>
      <c r="Q122" s="29">
        <v>93.286000000000001</v>
      </c>
      <c r="R122" s="29">
        <v>156.99299999999999</v>
      </c>
      <c r="S122" s="29">
        <v>166.23599999999999</v>
      </c>
      <c r="T122" s="29">
        <f>$F$122+$G$122+$H$122+$I$122+$J$122+$K$122+$L$122+$M$122+$N$122+$O$122+$P$122+$Q$122+$R$122+$S$122</f>
        <v>1859.1329999999998</v>
      </c>
      <c r="U122" s="29">
        <v>1</v>
      </c>
      <c r="V122" s="30">
        <f>ROUND($T$122*$U$122,3)</f>
        <v>1859.133</v>
      </c>
      <c r="W122" s="76"/>
      <c r="X122" s="82"/>
      <c r="Y122" s="55">
        <f>$X$122+$W$122</f>
        <v>0</v>
      </c>
      <c r="Z122" s="30">
        <f>$T$122*$W$122</f>
        <v>0</v>
      </c>
      <c r="AA122" s="30">
        <f>$V$122*$X$122</f>
        <v>0</v>
      </c>
      <c r="AB122" s="30">
        <f>$AA$122+$Z$122</f>
        <v>0</v>
      </c>
      <c r="AC122" s="30"/>
      <c r="AD122" s="100"/>
      <c r="AE122" s="16">
        <f t="shared" si="3"/>
        <v>0</v>
      </c>
      <c r="AF122" s="16">
        <f t="shared" si="4"/>
        <v>23239.174999999999</v>
      </c>
      <c r="AG122" s="16">
        <f t="shared" si="5"/>
        <v>23239.174999999999</v>
      </c>
    </row>
    <row r="123" spans="2:33" s="1" customFormat="1" ht="11.1" customHeight="1" outlineLevel="1" x14ac:dyDescent="0.2">
      <c r="B123" s="31"/>
      <c r="C123" s="32" t="s">
        <v>72</v>
      </c>
      <c r="D123" s="33" t="s">
        <v>73</v>
      </c>
      <c r="E123" s="33"/>
      <c r="F123" s="34">
        <v>160.67099999999999</v>
      </c>
      <c r="G123" s="34">
        <v>136.911</v>
      </c>
      <c r="H123" s="34">
        <v>136.881</v>
      </c>
      <c r="I123" s="34">
        <v>128.03399999999999</v>
      </c>
      <c r="J123" s="34">
        <v>93.450999999999993</v>
      </c>
      <c r="K123" s="34">
        <v>133.67400000000001</v>
      </c>
      <c r="L123" s="34">
        <v>93.259</v>
      </c>
      <c r="M123" s="34">
        <v>127.884</v>
      </c>
      <c r="N123" s="34">
        <v>136.881</v>
      </c>
      <c r="O123" s="34">
        <v>136.881</v>
      </c>
      <c r="P123" s="34">
        <v>158.09100000000001</v>
      </c>
      <c r="Q123" s="34">
        <v>93.286000000000001</v>
      </c>
      <c r="R123" s="34">
        <v>156.99299999999999</v>
      </c>
      <c r="S123" s="34">
        <v>166.23599999999999</v>
      </c>
      <c r="T123" s="34">
        <f>$F$123+$G$123+$H$123+$I$123+$J$123+$K$123+$L$123+$M$123+$N$123+$O$123+$P$123+$Q$123+$R$123+$S$123</f>
        <v>1859.1329999999998</v>
      </c>
      <c r="U123" s="38">
        <v>0.5</v>
      </c>
      <c r="V123" s="35">
        <f>ROUND($T$123*$U$123,3)</f>
        <v>929.56700000000001</v>
      </c>
      <c r="W123" s="78"/>
      <c r="X123" s="79">
        <v>25</v>
      </c>
      <c r="Y123" s="36">
        <f>$X$123+$W$123</f>
        <v>25</v>
      </c>
      <c r="Z123" s="35">
        <f>$T$123*$W$123</f>
        <v>0</v>
      </c>
      <c r="AA123" s="35">
        <f>$V$123*$X$123</f>
        <v>23239.174999999999</v>
      </c>
      <c r="AB123" s="35">
        <f>$AA$123+$Z$123</f>
        <v>23239.174999999999</v>
      </c>
      <c r="AC123" s="37"/>
      <c r="AD123" s="101"/>
      <c r="AE123" s="16">
        <f t="shared" si="3"/>
        <v>0</v>
      </c>
      <c r="AF123" s="16">
        <f t="shared" si="4"/>
        <v>707678.99300000002</v>
      </c>
      <c r="AG123" s="16">
        <f t="shared" si="5"/>
        <v>707678.99300000002</v>
      </c>
    </row>
    <row r="124" spans="2:33" s="1" customFormat="1" ht="11.1" customHeight="1" outlineLevel="1" x14ac:dyDescent="0.2">
      <c r="B124" s="31"/>
      <c r="C124" s="32" t="s">
        <v>92</v>
      </c>
      <c r="D124" s="33" t="s">
        <v>67</v>
      </c>
      <c r="E124" s="33"/>
      <c r="F124" s="34">
        <v>160.67099999999999</v>
      </c>
      <c r="G124" s="34">
        <v>136.911</v>
      </c>
      <c r="H124" s="34">
        <v>136.881</v>
      </c>
      <c r="I124" s="34">
        <v>128.03399999999999</v>
      </c>
      <c r="J124" s="34">
        <v>93.450999999999993</v>
      </c>
      <c r="K124" s="34">
        <v>133.67400000000001</v>
      </c>
      <c r="L124" s="34">
        <v>93.259</v>
      </c>
      <c r="M124" s="34">
        <v>127.884</v>
      </c>
      <c r="N124" s="34">
        <v>136.881</v>
      </c>
      <c r="O124" s="34">
        <v>136.881</v>
      </c>
      <c r="P124" s="34">
        <v>158.09100000000001</v>
      </c>
      <c r="Q124" s="34">
        <v>93.286000000000001</v>
      </c>
      <c r="R124" s="34">
        <v>156.99299999999999</v>
      </c>
      <c r="S124" s="34">
        <v>166.23599999999999</v>
      </c>
      <c r="T124" s="34">
        <f>$F$124+$G$124+$H$124+$I$124+$J$124+$K$124+$L$124+$M$124+$N$124+$O$124+$P$124+$Q$124+$R$124+$S$124</f>
        <v>1859.1329999999998</v>
      </c>
      <c r="U124" s="36">
        <v>1.1499999999999999</v>
      </c>
      <c r="V124" s="35">
        <f>ROUND($T$124*$U$124,3)</f>
        <v>2138.0030000000002</v>
      </c>
      <c r="W124" s="78"/>
      <c r="X124" s="75">
        <v>331</v>
      </c>
      <c r="Y124" s="36">
        <f>$X$124+$W$124</f>
        <v>331</v>
      </c>
      <c r="Z124" s="35">
        <f>$T$124*$W$124</f>
        <v>0</v>
      </c>
      <c r="AA124" s="35">
        <f>$V$124*$X$124</f>
        <v>707678.99300000002</v>
      </c>
      <c r="AB124" s="35">
        <f>$AA$124+$Z$124</f>
        <v>707678.99300000002</v>
      </c>
      <c r="AC124" s="37"/>
      <c r="AD124" s="101"/>
      <c r="AE124" s="16">
        <f t="shared" si="3"/>
        <v>0</v>
      </c>
      <c r="AF124" s="16">
        <f t="shared" si="4"/>
        <v>0</v>
      </c>
      <c r="AG124" s="16">
        <f t="shared" si="5"/>
        <v>0</v>
      </c>
    </row>
    <row r="125" spans="2:33" s="16" customFormat="1" ht="42" customHeight="1" outlineLevel="1" x14ac:dyDescent="0.15">
      <c r="B125" s="17">
        <v>27</v>
      </c>
      <c r="C125" s="18" t="s">
        <v>143</v>
      </c>
      <c r="D125" s="19" t="s">
        <v>67</v>
      </c>
      <c r="E125" s="19"/>
      <c r="F125" s="20">
        <v>334.15300000000002</v>
      </c>
      <c r="G125" s="20">
        <v>239.27199999999999</v>
      </c>
      <c r="H125" s="20">
        <v>239.18199999999999</v>
      </c>
      <c r="I125" s="20">
        <v>240.52799999999999</v>
      </c>
      <c r="J125" s="20">
        <v>191.53299999999999</v>
      </c>
      <c r="K125" s="20">
        <v>243.07499999999999</v>
      </c>
      <c r="L125" s="20">
        <v>190.96</v>
      </c>
      <c r="M125" s="20">
        <v>240.078</v>
      </c>
      <c r="N125" s="20">
        <v>239.18199999999999</v>
      </c>
      <c r="O125" s="20">
        <v>239.18199999999999</v>
      </c>
      <c r="P125" s="20">
        <v>330.17599999999999</v>
      </c>
      <c r="Q125" s="20">
        <v>191.03800000000001</v>
      </c>
      <c r="R125" s="20">
        <v>330.947</v>
      </c>
      <c r="S125" s="20">
        <v>273.73599999999999</v>
      </c>
      <c r="T125" s="21">
        <v>3523.0419999999999</v>
      </c>
      <c r="U125" s="22"/>
      <c r="V125" s="21">
        <v>3523.0419999999999</v>
      </c>
      <c r="W125" s="80"/>
      <c r="X125" s="81"/>
      <c r="Y125" s="22">
        <f>$AB$125/$V$125</f>
        <v>456.39996713067859</v>
      </c>
      <c r="Z125" s="22">
        <f>$Z$126+$Z$127+$Z$128</f>
        <v>0</v>
      </c>
      <c r="AA125" s="22">
        <f>$AA$126+$AA$127+$AA$128</f>
        <v>1607916.253</v>
      </c>
      <c r="AB125" s="22">
        <f>$AB$126+$AB$127+$AB$128</f>
        <v>1607916.253</v>
      </c>
      <c r="AC125" s="24"/>
      <c r="AD125" s="99"/>
      <c r="AE125" s="16">
        <f t="shared" si="3"/>
        <v>0</v>
      </c>
      <c r="AF125" s="16">
        <f t="shared" si="4"/>
        <v>0</v>
      </c>
      <c r="AG125" s="16">
        <f t="shared" si="5"/>
        <v>0</v>
      </c>
    </row>
    <row r="126" spans="2:33" s="25" customFormat="1" ht="11.1" customHeight="1" outlineLevel="1" x14ac:dyDescent="0.2">
      <c r="B126" s="26"/>
      <c r="C126" s="27" t="s">
        <v>32</v>
      </c>
      <c r="D126" s="28" t="s">
        <v>67</v>
      </c>
      <c r="E126" s="28"/>
      <c r="F126" s="29">
        <v>334.15300000000002</v>
      </c>
      <c r="G126" s="29">
        <v>239.27199999999999</v>
      </c>
      <c r="H126" s="29">
        <v>239.18199999999999</v>
      </c>
      <c r="I126" s="29">
        <v>240.52799999999999</v>
      </c>
      <c r="J126" s="29">
        <v>191.53299999999999</v>
      </c>
      <c r="K126" s="29">
        <v>243.07499999999999</v>
      </c>
      <c r="L126" s="29">
        <v>190.96</v>
      </c>
      <c r="M126" s="29">
        <v>240.078</v>
      </c>
      <c r="N126" s="29">
        <v>239.18199999999999</v>
      </c>
      <c r="O126" s="29">
        <v>239.18199999999999</v>
      </c>
      <c r="P126" s="29">
        <v>330.17599999999999</v>
      </c>
      <c r="Q126" s="29">
        <v>191.03800000000001</v>
      </c>
      <c r="R126" s="29">
        <v>330.947</v>
      </c>
      <c r="S126" s="29">
        <v>273.73599999999999</v>
      </c>
      <c r="T126" s="29">
        <f>$F$126+$G$126+$H$126+$I$126+$J$126+$K$126+$L$126+$M$126+$N$126+$O$126+$P$126+$Q$126+$R$126+$S$126</f>
        <v>3523.0419999999995</v>
      </c>
      <c r="U126" s="29">
        <v>1</v>
      </c>
      <c r="V126" s="30">
        <f>ROUND($T$126*$U$126,3)</f>
        <v>3523.0419999999999</v>
      </c>
      <c r="W126" s="76"/>
      <c r="X126" s="82"/>
      <c r="Y126" s="55">
        <f>$X$126+$W$126</f>
        <v>0</v>
      </c>
      <c r="Z126" s="30">
        <f>$T$126*$W$126</f>
        <v>0</v>
      </c>
      <c r="AA126" s="30">
        <f>$V$126*$X$126</f>
        <v>0</v>
      </c>
      <c r="AB126" s="30">
        <f>$AA$126+$Z$126</f>
        <v>0</v>
      </c>
      <c r="AC126" s="30"/>
      <c r="AD126" s="100"/>
      <c r="AE126" s="16">
        <f t="shared" si="3"/>
        <v>0</v>
      </c>
      <c r="AF126" s="16">
        <f t="shared" si="4"/>
        <v>44038.025000000001</v>
      </c>
      <c r="AG126" s="16">
        <f t="shared" si="5"/>
        <v>44038.025000000001</v>
      </c>
    </row>
    <row r="127" spans="2:33" s="1" customFormat="1" ht="11.1" customHeight="1" outlineLevel="1" x14ac:dyDescent="0.2">
      <c r="B127" s="31"/>
      <c r="C127" s="32" t="s">
        <v>72</v>
      </c>
      <c r="D127" s="33" t="s">
        <v>73</v>
      </c>
      <c r="E127" s="33"/>
      <c r="F127" s="34">
        <v>334.15300000000002</v>
      </c>
      <c r="G127" s="34">
        <v>239.27199999999999</v>
      </c>
      <c r="H127" s="34">
        <v>239.18199999999999</v>
      </c>
      <c r="I127" s="34">
        <v>240.52799999999999</v>
      </c>
      <c r="J127" s="34">
        <v>191.53299999999999</v>
      </c>
      <c r="K127" s="34">
        <v>243.07499999999999</v>
      </c>
      <c r="L127" s="34">
        <v>190.96</v>
      </c>
      <c r="M127" s="34">
        <v>240.078</v>
      </c>
      <c r="N127" s="34">
        <v>239.18199999999999</v>
      </c>
      <c r="O127" s="34">
        <v>239.18199999999999</v>
      </c>
      <c r="P127" s="34">
        <v>330.17599999999999</v>
      </c>
      <c r="Q127" s="34">
        <v>191.03800000000001</v>
      </c>
      <c r="R127" s="34">
        <v>330.947</v>
      </c>
      <c r="S127" s="34">
        <v>273.73599999999999</v>
      </c>
      <c r="T127" s="34">
        <f>$F$127+$G$127+$H$127+$I$127+$J$127+$K$127+$L$127+$M$127+$N$127+$O$127+$P$127+$Q$127+$R$127+$S$127</f>
        <v>3523.0419999999995</v>
      </c>
      <c r="U127" s="38">
        <v>0.5</v>
      </c>
      <c r="V127" s="35">
        <f>ROUND($T$127*$U$127,3)</f>
        <v>1761.521</v>
      </c>
      <c r="W127" s="78"/>
      <c r="X127" s="79">
        <v>25</v>
      </c>
      <c r="Y127" s="36">
        <f>$X$127+$W$127</f>
        <v>25</v>
      </c>
      <c r="Z127" s="35">
        <f>$T$127*$W$127</f>
        <v>0</v>
      </c>
      <c r="AA127" s="35">
        <f>$V$127*$X$127</f>
        <v>44038.025000000001</v>
      </c>
      <c r="AB127" s="35">
        <f>$AA$127+$Z$127</f>
        <v>44038.025000000001</v>
      </c>
      <c r="AC127" s="37"/>
      <c r="AD127" s="101"/>
      <c r="AE127" s="16">
        <f t="shared" si="3"/>
        <v>0</v>
      </c>
      <c r="AF127" s="16">
        <f t="shared" si="4"/>
        <v>1563878.2280000001</v>
      </c>
      <c r="AG127" s="16">
        <f t="shared" si="5"/>
        <v>1563878.2280000001</v>
      </c>
    </row>
    <row r="128" spans="2:33" s="1" customFormat="1" ht="11.1" customHeight="1" outlineLevel="1" x14ac:dyDescent="0.2">
      <c r="B128" s="31"/>
      <c r="C128" s="32" t="s">
        <v>98</v>
      </c>
      <c r="D128" s="33" t="s">
        <v>67</v>
      </c>
      <c r="E128" s="33"/>
      <c r="F128" s="34">
        <v>334.15300000000002</v>
      </c>
      <c r="G128" s="34">
        <v>239.27199999999999</v>
      </c>
      <c r="H128" s="34">
        <v>239.18199999999999</v>
      </c>
      <c r="I128" s="34">
        <v>240.52799999999999</v>
      </c>
      <c r="J128" s="34">
        <v>191.53299999999999</v>
      </c>
      <c r="K128" s="34">
        <v>243.07499999999999</v>
      </c>
      <c r="L128" s="34">
        <v>190.96</v>
      </c>
      <c r="M128" s="34">
        <v>240.078</v>
      </c>
      <c r="N128" s="34">
        <v>239.18199999999999</v>
      </c>
      <c r="O128" s="34">
        <v>239.18199999999999</v>
      </c>
      <c r="P128" s="34">
        <v>330.17599999999999</v>
      </c>
      <c r="Q128" s="34">
        <v>191.03800000000001</v>
      </c>
      <c r="R128" s="34">
        <v>330.947</v>
      </c>
      <c r="S128" s="34">
        <v>273.73599999999999</v>
      </c>
      <c r="T128" s="34">
        <f>$F$128+$G$128+$H$128+$I$128+$J$128+$K$128+$L$128+$M$128+$N$128+$O$128+$P$128+$Q$128+$R$128+$S$128</f>
        <v>3523.0419999999995</v>
      </c>
      <c r="U128" s="36">
        <v>1.1499999999999999</v>
      </c>
      <c r="V128" s="35">
        <f>ROUND($T$128*$U$128,3)</f>
        <v>4051.498</v>
      </c>
      <c r="W128" s="78"/>
      <c r="X128" s="79">
        <v>386</v>
      </c>
      <c r="Y128" s="36">
        <f>$X$128+$W$128</f>
        <v>386</v>
      </c>
      <c r="Z128" s="35">
        <f>$T$128*$W$128</f>
        <v>0</v>
      </c>
      <c r="AA128" s="35">
        <f>$V$128*$X$128</f>
        <v>1563878.2280000001</v>
      </c>
      <c r="AB128" s="35">
        <f>$AA$128+$Z$128</f>
        <v>1563878.2280000001</v>
      </c>
      <c r="AC128" s="37"/>
      <c r="AD128" s="101"/>
      <c r="AE128" s="16">
        <f t="shared" si="3"/>
        <v>0</v>
      </c>
      <c r="AF128" s="16">
        <f t="shared" si="4"/>
        <v>0</v>
      </c>
      <c r="AG128" s="16">
        <f t="shared" si="5"/>
        <v>0</v>
      </c>
    </row>
    <row r="129" spans="2:33" s="16" customFormat="1" ht="51.95" customHeight="1" outlineLevel="1" x14ac:dyDescent="0.15">
      <c r="B129" s="17">
        <v>28</v>
      </c>
      <c r="C129" s="18" t="s">
        <v>144</v>
      </c>
      <c r="D129" s="19" t="s">
        <v>112</v>
      </c>
      <c r="E129" s="19"/>
      <c r="F129" s="20">
        <v>1.456</v>
      </c>
      <c r="G129" s="20">
        <v>1.794</v>
      </c>
      <c r="H129" s="20">
        <v>1.794</v>
      </c>
      <c r="I129" s="20">
        <v>1.502</v>
      </c>
      <c r="J129" s="20">
        <v>1.0940000000000001</v>
      </c>
      <c r="K129" s="20">
        <v>1.68</v>
      </c>
      <c r="L129" s="20">
        <v>1.0940000000000001</v>
      </c>
      <c r="M129" s="20">
        <v>1.502</v>
      </c>
      <c r="N129" s="20">
        <v>1.794</v>
      </c>
      <c r="O129" s="20">
        <v>1.79</v>
      </c>
      <c r="P129" s="20">
        <v>1.4119999999999999</v>
      </c>
      <c r="Q129" s="20">
        <v>1.0940000000000001</v>
      </c>
      <c r="R129" s="20">
        <v>1.3640000000000001</v>
      </c>
      <c r="S129" s="20">
        <v>2.4260000000000002</v>
      </c>
      <c r="T129" s="20">
        <v>21.795999999999999</v>
      </c>
      <c r="U129" s="22"/>
      <c r="V129" s="20">
        <v>21.795999999999999</v>
      </c>
      <c r="W129" s="80"/>
      <c r="X129" s="81"/>
      <c r="Y129" s="22">
        <f>$AB$129/$V$129</f>
        <v>144.19999999999999</v>
      </c>
      <c r="Z129" s="22">
        <f>$Z$130+$Z$131+$Z$132</f>
        <v>0</v>
      </c>
      <c r="AA129" s="22">
        <f>$AA$130+$AA$131+$AA$132</f>
        <v>3142.9831999999997</v>
      </c>
      <c r="AB129" s="22">
        <f>$AB$130+$AB$131+$AB$132</f>
        <v>3142.9831999999997</v>
      </c>
      <c r="AC129" s="24" t="s">
        <v>145</v>
      </c>
      <c r="AD129" s="99"/>
      <c r="AE129" s="16">
        <f t="shared" si="3"/>
        <v>0</v>
      </c>
      <c r="AF129" s="16">
        <f t="shared" si="4"/>
        <v>0</v>
      </c>
      <c r="AG129" s="16">
        <f t="shared" si="5"/>
        <v>0</v>
      </c>
    </row>
    <row r="130" spans="2:33" s="25" customFormat="1" ht="11.1" customHeight="1" outlineLevel="1" x14ac:dyDescent="0.2">
      <c r="B130" s="26"/>
      <c r="C130" s="27" t="s">
        <v>32</v>
      </c>
      <c r="D130" s="28" t="s">
        <v>112</v>
      </c>
      <c r="E130" s="28"/>
      <c r="F130" s="29">
        <v>1.456</v>
      </c>
      <c r="G130" s="29">
        <v>1.794</v>
      </c>
      <c r="H130" s="29">
        <v>1.794</v>
      </c>
      <c r="I130" s="29">
        <v>1.502</v>
      </c>
      <c r="J130" s="29">
        <v>1.0940000000000001</v>
      </c>
      <c r="K130" s="29">
        <v>1.68</v>
      </c>
      <c r="L130" s="29">
        <v>1.0940000000000001</v>
      </c>
      <c r="M130" s="29">
        <v>1.502</v>
      </c>
      <c r="N130" s="29">
        <v>1.794</v>
      </c>
      <c r="O130" s="29">
        <v>1.79</v>
      </c>
      <c r="P130" s="29">
        <v>1.4119999999999999</v>
      </c>
      <c r="Q130" s="29">
        <v>1.0940000000000001</v>
      </c>
      <c r="R130" s="29">
        <v>1.3640000000000001</v>
      </c>
      <c r="S130" s="29">
        <v>2.4260000000000002</v>
      </c>
      <c r="T130" s="29">
        <f>$F$130+$G$130+$H$130+$I$130+$J$130+$K$130+$L$130+$M$130+$N$130+$O$130+$P$130+$Q$130+$R$130+$S$130</f>
        <v>21.795999999999999</v>
      </c>
      <c r="U130" s="29">
        <v>1</v>
      </c>
      <c r="V130" s="30">
        <f>ROUND($T$130*$U$130,3)</f>
        <v>21.795999999999999</v>
      </c>
      <c r="W130" s="76"/>
      <c r="X130" s="82"/>
      <c r="Y130" s="55">
        <f>$X$130+$W$130</f>
        <v>0</v>
      </c>
      <c r="Z130" s="30">
        <f>$T$130*$W$130</f>
        <v>0</v>
      </c>
      <c r="AA130" s="30">
        <f>$V$130*$X$130</f>
        <v>0</v>
      </c>
      <c r="AB130" s="30">
        <f>$AA$130+$Z$130</f>
        <v>0</v>
      </c>
      <c r="AC130" s="30"/>
      <c r="AD130" s="100"/>
      <c r="AE130" s="16">
        <f t="shared" si="3"/>
        <v>0</v>
      </c>
      <c r="AF130" s="16">
        <f t="shared" si="4"/>
        <v>2615.52</v>
      </c>
      <c r="AG130" s="16">
        <f t="shared" si="5"/>
        <v>2615.52</v>
      </c>
    </row>
    <row r="131" spans="2:33" s="1" customFormat="1" ht="11.1" customHeight="1" outlineLevel="1" x14ac:dyDescent="0.2">
      <c r="B131" s="31"/>
      <c r="C131" s="32" t="s">
        <v>146</v>
      </c>
      <c r="D131" s="33" t="s">
        <v>112</v>
      </c>
      <c r="E131" s="33"/>
      <c r="F131" s="34">
        <v>1.456</v>
      </c>
      <c r="G131" s="34">
        <v>1.794</v>
      </c>
      <c r="H131" s="34">
        <v>1.794</v>
      </c>
      <c r="I131" s="34">
        <v>1.502</v>
      </c>
      <c r="J131" s="34">
        <v>1.0940000000000001</v>
      </c>
      <c r="K131" s="34">
        <v>1.68</v>
      </c>
      <c r="L131" s="34">
        <v>1.0940000000000001</v>
      </c>
      <c r="M131" s="34">
        <v>1.502</v>
      </c>
      <c r="N131" s="34">
        <v>1.794</v>
      </c>
      <c r="O131" s="34">
        <v>1.79</v>
      </c>
      <c r="P131" s="34">
        <v>1.4119999999999999</v>
      </c>
      <c r="Q131" s="34">
        <v>1.0940000000000001</v>
      </c>
      <c r="R131" s="34">
        <v>1.3640000000000001</v>
      </c>
      <c r="S131" s="34">
        <v>2.4260000000000002</v>
      </c>
      <c r="T131" s="34">
        <f>$F$131+$G$131+$H$131+$I$131+$J$131+$K$131+$L$131+$M$131+$N$131+$O$131+$P$131+$Q$131+$R$131+$S$131</f>
        <v>21.795999999999999</v>
      </c>
      <c r="U131" s="40">
        <v>1</v>
      </c>
      <c r="V131" s="35">
        <f>ROUND($T$131*$U$131,3)</f>
        <v>21.795999999999999</v>
      </c>
      <c r="W131" s="78"/>
      <c r="X131" s="79">
        <v>120</v>
      </c>
      <c r="Y131" s="35">
        <f>$X$131+$W$131</f>
        <v>120</v>
      </c>
      <c r="Z131" s="35">
        <f>$T$131*$W$131</f>
        <v>0</v>
      </c>
      <c r="AA131" s="35">
        <f>$V$131*$X$131</f>
        <v>2615.52</v>
      </c>
      <c r="AB131" s="35">
        <f>$AA$131+$Z$131</f>
        <v>2615.52</v>
      </c>
      <c r="AC131" s="37"/>
      <c r="AD131" s="101"/>
      <c r="AE131" s="16">
        <f t="shared" si="3"/>
        <v>0</v>
      </c>
      <c r="AF131" s="16">
        <f t="shared" si="4"/>
        <v>527.46319999999992</v>
      </c>
      <c r="AG131" s="16">
        <f t="shared" si="5"/>
        <v>527.46319999999992</v>
      </c>
    </row>
    <row r="132" spans="2:33" s="1" customFormat="1" ht="21.95" customHeight="1" outlineLevel="1" x14ac:dyDescent="0.2">
      <c r="B132" s="31"/>
      <c r="C132" s="32" t="s">
        <v>147</v>
      </c>
      <c r="D132" s="33" t="s">
        <v>80</v>
      </c>
      <c r="E132" s="33"/>
      <c r="F132" s="34">
        <v>1.456</v>
      </c>
      <c r="G132" s="34">
        <v>1.794</v>
      </c>
      <c r="H132" s="34">
        <v>1.794</v>
      </c>
      <c r="I132" s="34">
        <v>1.502</v>
      </c>
      <c r="J132" s="34">
        <v>1.0940000000000001</v>
      </c>
      <c r="K132" s="34">
        <v>1.68</v>
      </c>
      <c r="L132" s="34">
        <v>1.0940000000000001</v>
      </c>
      <c r="M132" s="34">
        <v>1.502</v>
      </c>
      <c r="N132" s="34">
        <v>1.794</v>
      </c>
      <c r="O132" s="34">
        <v>1.79</v>
      </c>
      <c r="P132" s="34">
        <v>1.4119999999999999</v>
      </c>
      <c r="Q132" s="34">
        <v>1.0940000000000001</v>
      </c>
      <c r="R132" s="34">
        <v>1.3640000000000001</v>
      </c>
      <c r="S132" s="34">
        <v>2.4260000000000002</v>
      </c>
      <c r="T132" s="34">
        <f>$F$132+$G$132+$H$132+$I$132+$J$132+$K$132+$L$132+$M$132+$N$132+$O$132+$P$132+$Q$132+$R$132+$S$132</f>
        <v>21.795999999999999</v>
      </c>
      <c r="U132" s="35">
        <f>4</f>
        <v>4</v>
      </c>
      <c r="V132" s="35">
        <f>ROUND($T$132*$U$132,3)</f>
        <v>87.183999999999997</v>
      </c>
      <c r="W132" s="78"/>
      <c r="X132" s="75">
        <v>6.05</v>
      </c>
      <c r="Y132" s="36">
        <f>$X$132+$W$132</f>
        <v>6.05</v>
      </c>
      <c r="Z132" s="35">
        <f>$T$132*$W$132</f>
        <v>0</v>
      </c>
      <c r="AA132" s="35">
        <f>$V$132*$X$132</f>
        <v>527.46319999999992</v>
      </c>
      <c r="AB132" s="35">
        <f>$AA$132+$Z$132</f>
        <v>527.46319999999992</v>
      </c>
      <c r="AC132" s="37"/>
      <c r="AD132" s="101"/>
      <c r="AE132" s="16">
        <f t="shared" si="3"/>
        <v>0</v>
      </c>
      <c r="AF132" s="16">
        <f t="shared" si="4"/>
        <v>0</v>
      </c>
      <c r="AG132" s="16">
        <f t="shared" si="5"/>
        <v>0</v>
      </c>
    </row>
    <row r="133" spans="2:33" s="16" customFormat="1" ht="32.1" customHeight="1" outlineLevel="1" x14ac:dyDescent="0.15">
      <c r="B133" s="17">
        <v>29</v>
      </c>
      <c r="C133" s="18" t="s">
        <v>148</v>
      </c>
      <c r="D133" s="19" t="s">
        <v>112</v>
      </c>
      <c r="E133" s="19"/>
      <c r="F133" s="20">
        <v>123.47</v>
      </c>
      <c r="G133" s="20">
        <v>70.73</v>
      </c>
      <c r="H133" s="20">
        <v>70.78</v>
      </c>
      <c r="I133" s="20">
        <v>73.540000000000006</v>
      </c>
      <c r="J133" s="20">
        <v>63.72</v>
      </c>
      <c r="K133" s="20">
        <v>72.209999999999994</v>
      </c>
      <c r="L133" s="20">
        <v>64.715000000000003</v>
      </c>
      <c r="M133" s="20">
        <v>72.501000000000005</v>
      </c>
      <c r="N133" s="20">
        <v>69</v>
      </c>
      <c r="O133" s="20">
        <v>70.78</v>
      </c>
      <c r="P133" s="20">
        <v>143.83000000000001</v>
      </c>
      <c r="Q133" s="20">
        <v>57.101999999999997</v>
      </c>
      <c r="R133" s="20">
        <v>159.68</v>
      </c>
      <c r="S133" s="20">
        <v>88.72</v>
      </c>
      <c r="T133" s="21">
        <v>1200.778</v>
      </c>
      <c r="U133" s="22"/>
      <c r="V133" s="21">
        <v>1200.778</v>
      </c>
      <c r="W133" s="80"/>
      <c r="X133" s="81"/>
      <c r="Y133" s="22">
        <f>$AB$133/$V$133</f>
        <v>1262.8724823406158</v>
      </c>
      <c r="Z133" s="22">
        <f>$Z$134+$Z$135+$Z$136+$Z$137+$Z$138</f>
        <v>0</v>
      </c>
      <c r="AA133" s="22">
        <f>$AA$134+$AA$135+$AA$136+$AA$137+$AA$138</f>
        <v>1516429.4935999999</v>
      </c>
      <c r="AB133" s="22">
        <f>$AB$134+$AB$135+$AB$136+$AB$137+$AB$138</f>
        <v>1516429.4935999999</v>
      </c>
      <c r="AC133" s="24" t="s">
        <v>149</v>
      </c>
      <c r="AD133" s="99"/>
      <c r="AE133" s="16">
        <f t="shared" si="3"/>
        <v>0</v>
      </c>
      <c r="AF133" s="16">
        <f t="shared" si="4"/>
        <v>0</v>
      </c>
      <c r="AG133" s="16">
        <f t="shared" si="5"/>
        <v>0</v>
      </c>
    </row>
    <row r="134" spans="2:33" s="25" customFormat="1" ht="11.1" customHeight="1" outlineLevel="1" x14ac:dyDescent="0.2">
      <c r="B134" s="26"/>
      <c r="C134" s="27" t="s">
        <v>32</v>
      </c>
      <c r="D134" s="28" t="s">
        <v>112</v>
      </c>
      <c r="E134" s="28"/>
      <c r="F134" s="29">
        <v>123.47</v>
      </c>
      <c r="G134" s="29">
        <v>70.73</v>
      </c>
      <c r="H134" s="29">
        <v>70.78</v>
      </c>
      <c r="I134" s="29">
        <v>73.540000000000006</v>
      </c>
      <c r="J134" s="29">
        <v>63.72</v>
      </c>
      <c r="K134" s="29">
        <v>72.209999999999994</v>
      </c>
      <c r="L134" s="29">
        <v>64.715000000000003</v>
      </c>
      <c r="M134" s="29">
        <v>72.501000000000005</v>
      </c>
      <c r="N134" s="29">
        <v>69</v>
      </c>
      <c r="O134" s="29">
        <v>70.78</v>
      </c>
      <c r="P134" s="29">
        <v>143.83000000000001</v>
      </c>
      <c r="Q134" s="29">
        <v>57.101999999999997</v>
      </c>
      <c r="R134" s="29">
        <v>159.68</v>
      </c>
      <c r="S134" s="29">
        <v>88.72</v>
      </c>
      <c r="T134" s="29">
        <f>$F$134+$G$134+$H$134+$I$134+$J$134+$K$134+$L$134+$M$134+$N$134+$O$134+$P$134+$Q$134+$R$134+$S$134</f>
        <v>1200.778</v>
      </c>
      <c r="U134" s="29">
        <v>1</v>
      </c>
      <c r="V134" s="30">
        <f>ROUND($T$134*$U$134,3)</f>
        <v>1200.778</v>
      </c>
      <c r="W134" s="76"/>
      <c r="X134" s="82"/>
      <c r="Y134" s="55">
        <f>$X$134+$W$134</f>
        <v>0</v>
      </c>
      <c r="Z134" s="30">
        <f>$T$134*$W$134</f>
        <v>0</v>
      </c>
      <c r="AA134" s="30">
        <f>$V$134*$X$134</f>
        <v>0</v>
      </c>
      <c r="AB134" s="30">
        <f>$AA$134+$Z$134</f>
        <v>0</v>
      </c>
      <c r="AC134" s="30"/>
      <c r="AD134" s="100"/>
      <c r="AE134" s="16">
        <f t="shared" si="3"/>
        <v>0</v>
      </c>
      <c r="AF134" s="16">
        <f t="shared" si="4"/>
        <v>606250</v>
      </c>
      <c r="AG134" s="16">
        <f t="shared" si="5"/>
        <v>606250</v>
      </c>
    </row>
    <row r="135" spans="2:33" s="1" customFormat="1" ht="21.95" customHeight="1" outlineLevel="1" x14ac:dyDescent="0.2">
      <c r="B135" s="31"/>
      <c r="C135" s="32" t="s">
        <v>150</v>
      </c>
      <c r="D135" s="33" t="s">
        <v>80</v>
      </c>
      <c r="E135" s="33"/>
      <c r="F135" s="34">
        <v>243</v>
      </c>
      <c r="G135" s="34">
        <v>149</v>
      </c>
      <c r="H135" s="34">
        <v>150</v>
      </c>
      <c r="I135" s="34">
        <v>146</v>
      </c>
      <c r="J135" s="34">
        <v>133</v>
      </c>
      <c r="K135" s="34">
        <v>148</v>
      </c>
      <c r="L135" s="34">
        <v>135</v>
      </c>
      <c r="M135" s="34">
        <v>145</v>
      </c>
      <c r="N135" s="34">
        <v>147</v>
      </c>
      <c r="O135" s="34">
        <v>150</v>
      </c>
      <c r="P135" s="34">
        <v>278</v>
      </c>
      <c r="Q135" s="34">
        <v>124</v>
      </c>
      <c r="R135" s="34">
        <v>305</v>
      </c>
      <c r="S135" s="34">
        <v>172</v>
      </c>
      <c r="T135" s="34">
        <f>$F$135+$G$135+$H$135+$I$135+$J$135+$K$135+$L$135+$M$135+$N$135+$O$135+$P$135+$Q$135+$R$135+$S$135</f>
        <v>2425</v>
      </c>
      <c r="U135" s="40">
        <v>1</v>
      </c>
      <c r="V135" s="35">
        <f>ROUND($T$135*$U$135,3)</f>
        <v>2425</v>
      </c>
      <c r="W135" s="78"/>
      <c r="X135" s="79">
        <v>250</v>
      </c>
      <c r="Y135" s="35">
        <f>$X$135+$W$135</f>
        <v>250</v>
      </c>
      <c r="Z135" s="35">
        <f>$T$135*$W$135</f>
        <v>0</v>
      </c>
      <c r="AA135" s="35">
        <f>$V$135*$X$135</f>
        <v>606250</v>
      </c>
      <c r="AB135" s="35">
        <f>$AA$135+$Z$135</f>
        <v>606250</v>
      </c>
      <c r="AC135" s="37" t="s">
        <v>151</v>
      </c>
      <c r="AD135" s="101"/>
      <c r="AE135" s="16">
        <f t="shared" si="3"/>
        <v>0</v>
      </c>
      <c r="AF135" s="16">
        <f t="shared" si="4"/>
        <v>243007.86000000002</v>
      </c>
      <c r="AG135" s="16">
        <f t="shared" si="5"/>
        <v>243007.86000000002</v>
      </c>
    </row>
    <row r="136" spans="2:33" s="1" customFormat="1" ht="11.1" customHeight="1" outlineLevel="1" x14ac:dyDescent="0.2">
      <c r="B136" s="31"/>
      <c r="C136" s="32" t="s">
        <v>109</v>
      </c>
      <c r="D136" s="33" t="s">
        <v>67</v>
      </c>
      <c r="E136" s="33"/>
      <c r="F136" s="34">
        <v>67.909000000000006</v>
      </c>
      <c r="G136" s="34">
        <v>42.249000000000002</v>
      </c>
      <c r="H136" s="34">
        <v>42.283000000000001</v>
      </c>
      <c r="I136" s="34">
        <v>44.551000000000002</v>
      </c>
      <c r="J136" s="34">
        <v>38.762999999999998</v>
      </c>
      <c r="K136" s="34">
        <v>43.061</v>
      </c>
      <c r="L136" s="34">
        <v>39.786999999999999</v>
      </c>
      <c r="M136" s="34">
        <v>44.201999999999998</v>
      </c>
      <c r="N136" s="34">
        <v>41.301000000000002</v>
      </c>
      <c r="O136" s="34">
        <v>42.249000000000002</v>
      </c>
      <c r="P136" s="34">
        <v>75.338999999999999</v>
      </c>
      <c r="Q136" s="34">
        <v>34.865000000000002</v>
      </c>
      <c r="R136" s="34">
        <v>75.338999999999999</v>
      </c>
      <c r="S136" s="34">
        <v>48.795999999999999</v>
      </c>
      <c r="T136" s="34">
        <f>$F$136+$G$136+$H$136+$I$136+$J$136+$K$136+$L$136+$M$136+$N$136+$O$136+$P$136+$Q$136+$R$136+$S$136</f>
        <v>680.69399999999996</v>
      </c>
      <c r="U136" s="36">
        <v>1.05</v>
      </c>
      <c r="V136" s="35">
        <f>ROUND($T$136*$U$136,3)</f>
        <v>714.72900000000004</v>
      </c>
      <c r="W136" s="78"/>
      <c r="X136" s="79">
        <v>340</v>
      </c>
      <c r="Y136" s="36">
        <f>$X$136+$W$136</f>
        <v>340</v>
      </c>
      <c r="Z136" s="35">
        <f>$T$136*$W$136</f>
        <v>0</v>
      </c>
      <c r="AA136" s="35">
        <f>$V$136*$X$136</f>
        <v>243007.86000000002</v>
      </c>
      <c r="AB136" s="35">
        <f>$AA$136+$Z$136</f>
        <v>243007.86000000002</v>
      </c>
      <c r="AC136" s="37"/>
      <c r="AD136" s="101"/>
      <c r="AE136" s="16">
        <f t="shared" si="3"/>
        <v>0</v>
      </c>
      <c r="AF136" s="16">
        <f t="shared" si="4"/>
        <v>626825.98300000001</v>
      </c>
      <c r="AG136" s="16">
        <f t="shared" si="5"/>
        <v>626825.98300000001</v>
      </c>
    </row>
    <row r="137" spans="2:33" s="1" customFormat="1" ht="11.1" customHeight="1" outlineLevel="1" x14ac:dyDescent="0.2">
      <c r="B137" s="31"/>
      <c r="C137" s="32" t="s">
        <v>152</v>
      </c>
      <c r="D137" s="33" t="s">
        <v>112</v>
      </c>
      <c r="E137" s="33"/>
      <c r="F137" s="34">
        <v>246.94</v>
      </c>
      <c r="G137" s="34">
        <v>163.76</v>
      </c>
      <c r="H137" s="34">
        <v>163.92</v>
      </c>
      <c r="I137" s="34">
        <v>178.69</v>
      </c>
      <c r="J137" s="34">
        <v>152.22</v>
      </c>
      <c r="K137" s="34">
        <v>180.57499999999999</v>
      </c>
      <c r="L137" s="34">
        <v>143.28</v>
      </c>
      <c r="M137" s="34">
        <v>173.84200000000001</v>
      </c>
      <c r="N137" s="34">
        <v>160.34</v>
      </c>
      <c r="O137" s="34">
        <v>163.92</v>
      </c>
      <c r="P137" s="34">
        <v>280.38</v>
      </c>
      <c r="Q137" s="34">
        <v>137.26</v>
      </c>
      <c r="R137" s="34">
        <v>280.38</v>
      </c>
      <c r="S137" s="34">
        <v>177.44</v>
      </c>
      <c r="T137" s="34">
        <f>$F$137+$G$137+$H$137+$I$137+$J$137+$K$137+$L$137+$M$137+$N$137+$O$137+$P$137+$Q$137+$R$137+$S$137</f>
        <v>2602.9470000000006</v>
      </c>
      <c r="U137" s="36">
        <v>1.03</v>
      </c>
      <c r="V137" s="35">
        <f>ROUND($T$137*$U$137,3)</f>
        <v>2681.0349999999999</v>
      </c>
      <c r="W137" s="78"/>
      <c r="X137" s="75">
        <v>233.8</v>
      </c>
      <c r="Y137" s="36">
        <f>$X$137+$W$137</f>
        <v>233.8</v>
      </c>
      <c r="Z137" s="35">
        <f>$T$137*$W$137</f>
        <v>0</v>
      </c>
      <c r="AA137" s="35">
        <f>$V$137*$X$137</f>
        <v>626825.98300000001</v>
      </c>
      <c r="AB137" s="35">
        <f>$AA$137+$Z$137</f>
        <v>626825.98300000001</v>
      </c>
      <c r="AC137" s="37" t="s">
        <v>153</v>
      </c>
      <c r="AD137" s="101"/>
      <c r="AE137" s="16">
        <f t="shared" si="3"/>
        <v>0</v>
      </c>
      <c r="AF137" s="16">
        <f t="shared" si="4"/>
        <v>40345.650600000008</v>
      </c>
      <c r="AG137" s="16">
        <f t="shared" si="5"/>
        <v>40345.650600000008</v>
      </c>
    </row>
    <row r="138" spans="2:33" s="1" customFormat="1" ht="11.1" customHeight="1" outlineLevel="1" x14ac:dyDescent="0.2">
      <c r="B138" s="31"/>
      <c r="C138" s="32" t="s">
        <v>140</v>
      </c>
      <c r="D138" s="33" t="s">
        <v>80</v>
      </c>
      <c r="E138" s="33"/>
      <c r="F138" s="34">
        <v>411.56700000000001</v>
      </c>
      <c r="G138" s="34">
        <v>272.93299999999999</v>
      </c>
      <c r="H138" s="34">
        <v>273.2</v>
      </c>
      <c r="I138" s="34">
        <v>297.81700000000001</v>
      </c>
      <c r="J138" s="34">
        <v>253.7</v>
      </c>
      <c r="K138" s="34">
        <v>300.95800000000003</v>
      </c>
      <c r="L138" s="34">
        <v>238.8</v>
      </c>
      <c r="M138" s="34">
        <v>289.73700000000002</v>
      </c>
      <c r="N138" s="34">
        <v>267.233</v>
      </c>
      <c r="O138" s="34">
        <v>273.2</v>
      </c>
      <c r="P138" s="34">
        <v>467.3</v>
      </c>
      <c r="Q138" s="34">
        <v>228.767</v>
      </c>
      <c r="R138" s="34">
        <v>467.3</v>
      </c>
      <c r="S138" s="34">
        <v>295.73</v>
      </c>
      <c r="T138" s="34">
        <f>$F$138+$G$138+$H$138+$I$138+$J$138+$K$138+$L$138+$M$138+$N$138+$O$138+$P$138+$Q$138+$R$138+$S$138</f>
        <v>4338.2420000000002</v>
      </c>
      <c r="U138" s="40">
        <v>1</v>
      </c>
      <c r="V138" s="35">
        <f>ROUND($T$138*$U$138,3)</f>
        <v>4338.2420000000002</v>
      </c>
      <c r="W138" s="78"/>
      <c r="X138" s="79">
        <v>9.3000000000000007</v>
      </c>
      <c r="Y138" s="35">
        <f>$X$138+$W$138</f>
        <v>9.3000000000000007</v>
      </c>
      <c r="Z138" s="35">
        <f>$T$138*$W$138</f>
        <v>0</v>
      </c>
      <c r="AA138" s="35">
        <f>$V$138*$X$138</f>
        <v>40345.650600000008</v>
      </c>
      <c r="AB138" s="35">
        <f>$AA$138+$Z$138</f>
        <v>40345.650600000008</v>
      </c>
      <c r="AC138" s="37"/>
      <c r="AD138" s="101"/>
      <c r="AE138" s="16">
        <f t="shared" si="3"/>
        <v>0</v>
      </c>
      <c r="AF138" s="16">
        <f t="shared" si="4"/>
        <v>0</v>
      </c>
      <c r="AG138" s="16">
        <f t="shared" si="5"/>
        <v>0</v>
      </c>
    </row>
    <row r="139" spans="2:33" s="16" customFormat="1" ht="42" customHeight="1" outlineLevel="1" x14ac:dyDescent="0.15">
      <c r="B139" s="17">
        <v>30</v>
      </c>
      <c r="C139" s="18" t="s">
        <v>154</v>
      </c>
      <c r="D139" s="19" t="s">
        <v>112</v>
      </c>
      <c r="E139" s="19"/>
      <c r="F139" s="20">
        <v>107.08</v>
      </c>
      <c r="G139" s="20">
        <v>78.41</v>
      </c>
      <c r="H139" s="20">
        <v>80.87</v>
      </c>
      <c r="I139" s="20">
        <v>88.52</v>
      </c>
      <c r="J139" s="20">
        <v>68.900000000000006</v>
      </c>
      <c r="K139" s="20">
        <v>79.27</v>
      </c>
      <c r="L139" s="20">
        <v>68.239999999999995</v>
      </c>
      <c r="M139" s="20">
        <v>85.83</v>
      </c>
      <c r="N139" s="20">
        <v>79</v>
      </c>
      <c r="O139" s="20">
        <v>81.23</v>
      </c>
      <c r="P139" s="20">
        <v>118.24</v>
      </c>
      <c r="Q139" s="20">
        <v>50.81</v>
      </c>
      <c r="R139" s="20">
        <v>130.91999999999999</v>
      </c>
      <c r="S139" s="20">
        <v>83.69</v>
      </c>
      <c r="T139" s="21">
        <v>1201.01</v>
      </c>
      <c r="U139" s="22"/>
      <c r="V139" s="21">
        <v>1201.01</v>
      </c>
      <c r="W139" s="80"/>
      <c r="X139" s="81"/>
      <c r="Y139" s="22">
        <f>$AB$139/$V$139</f>
        <v>1703.0802196484624</v>
      </c>
      <c r="Z139" s="22">
        <f>$Z$140+$Z$141+$Z$142+$Z$143+$Z$144</f>
        <v>0</v>
      </c>
      <c r="AA139" s="22">
        <f>$AA$140+$AA$141+$AA$142+$AA$143+$AA$144</f>
        <v>2045416.3745999997</v>
      </c>
      <c r="AB139" s="22">
        <f>$AB$140+$AB$141+$AB$142+$AB$143+$AB$144</f>
        <v>2045416.3745999997</v>
      </c>
      <c r="AC139" s="24" t="s">
        <v>155</v>
      </c>
      <c r="AD139" s="99"/>
      <c r="AE139" s="16">
        <f t="shared" si="3"/>
        <v>0</v>
      </c>
      <c r="AF139" s="16">
        <f t="shared" si="4"/>
        <v>0</v>
      </c>
      <c r="AG139" s="16">
        <f t="shared" si="5"/>
        <v>0</v>
      </c>
    </row>
    <row r="140" spans="2:33" s="25" customFormat="1" ht="11.1" customHeight="1" outlineLevel="1" x14ac:dyDescent="0.2">
      <c r="B140" s="26"/>
      <c r="C140" s="27" t="s">
        <v>32</v>
      </c>
      <c r="D140" s="28" t="s">
        <v>112</v>
      </c>
      <c r="E140" s="28"/>
      <c r="F140" s="29">
        <v>107.08</v>
      </c>
      <c r="G140" s="29">
        <v>78.41</v>
      </c>
      <c r="H140" s="29">
        <v>80.87</v>
      </c>
      <c r="I140" s="29">
        <v>88.52</v>
      </c>
      <c r="J140" s="29">
        <v>68.900000000000006</v>
      </c>
      <c r="K140" s="29">
        <v>79.27</v>
      </c>
      <c r="L140" s="29">
        <v>68.239999999999995</v>
      </c>
      <c r="M140" s="29">
        <v>85.83</v>
      </c>
      <c r="N140" s="29">
        <v>79</v>
      </c>
      <c r="O140" s="29">
        <v>81.23</v>
      </c>
      <c r="P140" s="29">
        <v>118.24</v>
      </c>
      <c r="Q140" s="29">
        <v>50.81</v>
      </c>
      <c r="R140" s="29">
        <v>130.91999999999999</v>
      </c>
      <c r="S140" s="29">
        <v>83.69</v>
      </c>
      <c r="T140" s="29">
        <f>$F$140+$G$140+$H$140+$I$140+$J$140+$K$140+$L$140+$M$140+$N$140+$O$140+$P$140+$Q$140+$R$140+$S$140</f>
        <v>1201.0100000000002</v>
      </c>
      <c r="U140" s="29">
        <v>1</v>
      </c>
      <c r="V140" s="30">
        <f>ROUND($T$140*$U$140,3)</f>
        <v>1201.01</v>
      </c>
      <c r="W140" s="76"/>
      <c r="X140" s="82"/>
      <c r="Y140" s="55">
        <f>$X$140+$W$140</f>
        <v>0</v>
      </c>
      <c r="Z140" s="30">
        <f>$T$140*$W$140</f>
        <v>0</v>
      </c>
      <c r="AA140" s="30">
        <f>$V$140*$X$140</f>
        <v>0</v>
      </c>
      <c r="AB140" s="30">
        <f>$AA$140+$Z$140</f>
        <v>0</v>
      </c>
      <c r="AC140" s="30"/>
      <c r="AD140" s="100"/>
      <c r="AE140" s="16">
        <f t="shared" si="3"/>
        <v>0</v>
      </c>
      <c r="AF140" s="16">
        <f t="shared" si="4"/>
        <v>65914.372000000003</v>
      </c>
      <c r="AG140" s="16">
        <f t="shared" si="5"/>
        <v>65914.372000000003</v>
      </c>
    </row>
    <row r="141" spans="2:33" s="1" customFormat="1" ht="21.95" customHeight="1" outlineLevel="1" x14ac:dyDescent="0.2">
      <c r="B141" s="31"/>
      <c r="C141" s="32" t="s">
        <v>156</v>
      </c>
      <c r="D141" s="33" t="s">
        <v>69</v>
      </c>
      <c r="E141" s="33"/>
      <c r="F141" s="34">
        <v>201.68199999999999</v>
      </c>
      <c r="G141" s="34">
        <v>143.25399999999999</v>
      </c>
      <c r="H141" s="34">
        <v>147.655</v>
      </c>
      <c r="I141" s="34">
        <v>162.05500000000001</v>
      </c>
      <c r="J141" s="34">
        <v>122.27500000000001</v>
      </c>
      <c r="K141" s="34">
        <v>144.64400000000001</v>
      </c>
      <c r="L141" s="34">
        <v>123.881</v>
      </c>
      <c r="M141" s="34">
        <v>156.99199999999999</v>
      </c>
      <c r="N141" s="34">
        <v>144.13499999999999</v>
      </c>
      <c r="O141" s="34">
        <v>148.333</v>
      </c>
      <c r="P141" s="34">
        <v>222.68899999999999</v>
      </c>
      <c r="Q141" s="34">
        <v>91.072000000000003</v>
      </c>
      <c r="R141" s="34">
        <v>246.55799999999999</v>
      </c>
      <c r="S141" s="34">
        <v>152.964</v>
      </c>
      <c r="T141" s="34">
        <f>$F$141+$G$141+$H$141+$I$141+$J$141+$K$141+$L$141+$M$141+$N$141+$O$141+$P$141+$Q$141+$R$141+$S$141</f>
        <v>2208.1889999999999</v>
      </c>
      <c r="U141" s="36">
        <v>0.15</v>
      </c>
      <c r="V141" s="35">
        <f>ROUND($T$141*$U$141,3)</f>
        <v>331.22800000000001</v>
      </c>
      <c r="W141" s="78"/>
      <c r="X141" s="82">
        <v>199</v>
      </c>
      <c r="Y141" s="57">
        <f>$X$141+$W$141</f>
        <v>199</v>
      </c>
      <c r="Z141" s="35">
        <f>$T$141*$W$141</f>
        <v>0</v>
      </c>
      <c r="AA141" s="35">
        <f>$V$141*$X$141</f>
        <v>65914.372000000003</v>
      </c>
      <c r="AB141" s="35">
        <f>$AA$141+$Z$141</f>
        <v>65914.372000000003</v>
      </c>
      <c r="AC141" s="37" t="s">
        <v>157</v>
      </c>
      <c r="AD141" s="101"/>
      <c r="AE141" s="16">
        <f t="shared" si="3"/>
        <v>0</v>
      </c>
      <c r="AF141" s="16">
        <f t="shared" si="4"/>
        <v>2256</v>
      </c>
      <c r="AG141" s="16">
        <f t="shared" si="5"/>
        <v>2256</v>
      </c>
    </row>
    <row r="142" spans="2:33" s="1" customFormat="1" ht="21.95" customHeight="1" outlineLevel="1" x14ac:dyDescent="0.2">
      <c r="B142" s="31"/>
      <c r="C142" s="32" t="s">
        <v>158</v>
      </c>
      <c r="D142" s="33" t="s">
        <v>112</v>
      </c>
      <c r="E142" s="33"/>
      <c r="F142" s="34">
        <v>0.8</v>
      </c>
      <c r="G142" s="35"/>
      <c r="H142" s="35"/>
      <c r="I142" s="35"/>
      <c r="J142" s="35"/>
      <c r="K142" s="35"/>
      <c r="L142" s="35"/>
      <c r="M142" s="35"/>
      <c r="N142" s="35"/>
      <c r="O142" s="35"/>
      <c r="P142" s="34">
        <v>0.8</v>
      </c>
      <c r="Q142" s="35"/>
      <c r="R142" s="34">
        <v>0.8</v>
      </c>
      <c r="S142" s="35"/>
      <c r="T142" s="34">
        <f>$F$142+$G$142+$H$142+$I$142+$J$142+$K$142+$L$142+$M$142+$N$142+$O$142+$P$142+$Q$142+$R$142+$S$142</f>
        <v>2.4000000000000004</v>
      </c>
      <c r="U142" s="40">
        <v>1</v>
      </c>
      <c r="V142" s="35">
        <f>ROUND($T$142*$U$142,3)</f>
        <v>2.4</v>
      </c>
      <c r="W142" s="78"/>
      <c r="X142" s="82">
        <v>940</v>
      </c>
      <c r="Y142" s="35">
        <f>$X$142+$W$142</f>
        <v>940</v>
      </c>
      <c r="Z142" s="35">
        <f>$T$142*$W$142</f>
        <v>0</v>
      </c>
      <c r="AA142" s="35">
        <f>$V$142*$X$142</f>
        <v>2256</v>
      </c>
      <c r="AB142" s="35">
        <f>$AA$142+$Z$142</f>
        <v>2256</v>
      </c>
      <c r="AC142" s="37"/>
      <c r="AD142" s="101"/>
      <c r="AE142" s="16">
        <f t="shared" si="3"/>
        <v>0</v>
      </c>
      <c r="AF142" s="16">
        <f t="shared" si="4"/>
        <v>1948432.1999999997</v>
      </c>
      <c r="AG142" s="16">
        <f t="shared" si="5"/>
        <v>1948432.1999999997</v>
      </c>
    </row>
    <row r="143" spans="2:33" s="1" customFormat="1" ht="11.1" customHeight="1" outlineLevel="1" x14ac:dyDescent="0.2">
      <c r="B143" s="31"/>
      <c r="C143" s="32" t="s">
        <v>159</v>
      </c>
      <c r="D143" s="33" t="s">
        <v>67</v>
      </c>
      <c r="E143" s="33"/>
      <c r="F143" s="34">
        <v>110.04900000000001</v>
      </c>
      <c r="G143" s="34">
        <v>77.947000000000003</v>
      </c>
      <c r="H143" s="34">
        <v>80.394000000000005</v>
      </c>
      <c r="I143" s="34">
        <v>88.668000000000006</v>
      </c>
      <c r="J143" s="34">
        <v>68.941999999999993</v>
      </c>
      <c r="K143" s="34">
        <v>78.802000000000007</v>
      </c>
      <c r="L143" s="34">
        <v>78.489999999999995</v>
      </c>
      <c r="M143" s="34">
        <v>86.161000000000001</v>
      </c>
      <c r="N143" s="34">
        <v>78.710999999999999</v>
      </c>
      <c r="O143" s="34">
        <v>80.75</v>
      </c>
      <c r="P143" s="34">
        <v>112.36499999999999</v>
      </c>
      <c r="Q143" s="34">
        <v>47.503999999999998</v>
      </c>
      <c r="R143" s="34">
        <v>121.815</v>
      </c>
      <c r="S143" s="34">
        <v>80.055000000000007</v>
      </c>
      <c r="T143" s="34">
        <f>$F$143+$G$143+$H$143+$I$143+$J$143+$K$143+$L$143+$M$143+$N$143+$O$143+$P$143+$Q$143+$R$143+$S$143</f>
        <v>1190.653</v>
      </c>
      <c r="U143" s="35">
        <f>1.049</f>
        <v>1.0489999999999999</v>
      </c>
      <c r="V143" s="35">
        <f>ROUND($T$143*$U$143,3)</f>
        <v>1248.9949999999999</v>
      </c>
      <c r="W143" s="78"/>
      <c r="X143" s="79">
        <v>1560</v>
      </c>
      <c r="Y143" s="35">
        <f>$X$143+$W$143</f>
        <v>1560</v>
      </c>
      <c r="Z143" s="35">
        <f>$T$143*$W$143</f>
        <v>0</v>
      </c>
      <c r="AA143" s="35">
        <f>$V$143*$X$143</f>
        <v>1948432.1999999997</v>
      </c>
      <c r="AB143" s="35">
        <f>$AA$143+$Z$143</f>
        <v>1948432.1999999997</v>
      </c>
      <c r="AC143" s="37"/>
      <c r="AD143" s="101"/>
      <c r="AE143" s="16">
        <f t="shared" si="3"/>
        <v>0</v>
      </c>
      <c r="AF143" s="16">
        <f t="shared" si="4"/>
        <v>28813.802599999999</v>
      </c>
      <c r="AG143" s="16">
        <f t="shared" si="5"/>
        <v>28813.802599999999</v>
      </c>
    </row>
    <row r="144" spans="2:33" s="1" customFormat="1" ht="21.95" customHeight="1" outlineLevel="1" x14ac:dyDescent="0.2">
      <c r="B144" s="31"/>
      <c r="C144" s="32" t="s">
        <v>147</v>
      </c>
      <c r="D144" s="33" t="s">
        <v>80</v>
      </c>
      <c r="E144" s="33"/>
      <c r="F144" s="34">
        <v>110.04900000000001</v>
      </c>
      <c r="G144" s="34">
        <v>77.947000000000003</v>
      </c>
      <c r="H144" s="34">
        <v>80.394000000000005</v>
      </c>
      <c r="I144" s="34">
        <v>88.668000000000006</v>
      </c>
      <c r="J144" s="34">
        <v>68.941999999999993</v>
      </c>
      <c r="K144" s="34">
        <v>78.802000000000007</v>
      </c>
      <c r="L144" s="34">
        <v>78.489999999999995</v>
      </c>
      <c r="M144" s="34">
        <v>86.161000000000001</v>
      </c>
      <c r="N144" s="34">
        <v>78.710999999999999</v>
      </c>
      <c r="O144" s="34">
        <v>80.75</v>
      </c>
      <c r="P144" s="34">
        <v>112.36499999999999</v>
      </c>
      <c r="Q144" s="34">
        <v>47.503999999999998</v>
      </c>
      <c r="R144" s="34">
        <v>121.815</v>
      </c>
      <c r="S144" s="34">
        <v>80.055000000000007</v>
      </c>
      <c r="T144" s="34">
        <f>$F$144+$G$144+$H$144+$I$144+$J$144+$K$144+$L$144+$M$144+$N$144+$O$144+$P$144+$Q$144+$R$144+$S$144</f>
        <v>1190.653</v>
      </c>
      <c r="U144" s="35">
        <f>4</f>
        <v>4</v>
      </c>
      <c r="V144" s="35">
        <f>ROUND($T$144*$U$144,3)</f>
        <v>4762.6120000000001</v>
      </c>
      <c r="W144" s="78"/>
      <c r="X144" s="75">
        <v>6.05</v>
      </c>
      <c r="Y144" s="36">
        <f>$X$144+$W$144</f>
        <v>6.05</v>
      </c>
      <c r="Z144" s="35">
        <f>$T$144*$W$144</f>
        <v>0</v>
      </c>
      <c r="AA144" s="35">
        <f>$V$144*$X$144</f>
        <v>28813.802599999999</v>
      </c>
      <c r="AB144" s="35">
        <f>$AA$144+$Z$144</f>
        <v>28813.802599999999</v>
      </c>
      <c r="AC144" s="37"/>
      <c r="AD144" s="101"/>
      <c r="AE144" s="16">
        <f t="shared" ref="AE144:AE187" si="6">T145*W145</f>
        <v>0</v>
      </c>
      <c r="AF144" s="16">
        <f t="shared" ref="AF144:AF187" si="7">V145*X145</f>
        <v>0</v>
      </c>
      <c r="AG144" s="16">
        <f t="shared" ref="AG144:AG187" si="8">AE144+AF144</f>
        <v>0</v>
      </c>
    </row>
    <row r="145" spans="2:33" s="4" customFormat="1" ht="12" customHeight="1" outlineLevel="1" x14ac:dyDescent="0.2">
      <c r="B145" s="11"/>
      <c r="C145" s="12" t="s">
        <v>160</v>
      </c>
      <c r="D145" s="13"/>
      <c r="E145" s="13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86"/>
      <c r="X145" s="87"/>
      <c r="Y145" s="12"/>
      <c r="Z145" s="14">
        <f>$Z$146+$Z$153</f>
        <v>0</v>
      </c>
      <c r="AA145" s="14">
        <f>$AA$146+$AA$153</f>
        <v>633636.1706800001</v>
      </c>
      <c r="AB145" s="14">
        <f>$AB$146+$AB$153</f>
        <v>633636.1706800001</v>
      </c>
      <c r="AC145" s="15"/>
      <c r="AD145" s="98"/>
      <c r="AE145" s="16">
        <f t="shared" si="6"/>
        <v>0</v>
      </c>
      <c r="AF145" s="16">
        <f t="shared" si="7"/>
        <v>0</v>
      </c>
      <c r="AG145" s="16">
        <f t="shared" si="8"/>
        <v>0</v>
      </c>
    </row>
    <row r="146" spans="2:33" s="16" customFormat="1" ht="51.95" customHeight="1" outlineLevel="1" x14ac:dyDescent="0.15">
      <c r="B146" s="17">
        <v>31</v>
      </c>
      <c r="C146" s="18" t="s">
        <v>161</v>
      </c>
      <c r="D146" s="19" t="s">
        <v>80</v>
      </c>
      <c r="E146" s="19"/>
      <c r="F146" s="20">
        <v>2</v>
      </c>
      <c r="G146" s="20">
        <v>2</v>
      </c>
      <c r="H146" s="20">
        <v>2</v>
      </c>
      <c r="I146" s="20">
        <v>2</v>
      </c>
      <c r="J146" s="20">
        <v>2</v>
      </c>
      <c r="K146" s="20">
        <v>2</v>
      </c>
      <c r="L146" s="20">
        <v>2</v>
      </c>
      <c r="M146" s="20">
        <v>2</v>
      </c>
      <c r="N146" s="20">
        <v>2</v>
      </c>
      <c r="O146" s="20">
        <v>2</v>
      </c>
      <c r="P146" s="20">
        <v>2</v>
      </c>
      <c r="Q146" s="20">
        <v>2</v>
      </c>
      <c r="R146" s="20">
        <v>2</v>
      </c>
      <c r="S146" s="20">
        <v>2</v>
      </c>
      <c r="T146" s="20">
        <v>28</v>
      </c>
      <c r="U146" s="22"/>
      <c r="V146" s="20">
        <v>28</v>
      </c>
      <c r="W146" s="80"/>
      <c r="X146" s="91"/>
      <c r="Y146" s="22">
        <f>$AB$146/$V$146</f>
        <v>21539.674964285718</v>
      </c>
      <c r="Z146" s="22">
        <f>$Z$147+$Z$148+$Z$149+$Z$150+$Z$151+$Z$152</f>
        <v>0</v>
      </c>
      <c r="AA146" s="22">
        <f>$AA$147+$AA$148+$AA$149+$AA$150+$AA$151+$AA$152</f>
        <v>603110.89900000009</v>
      </c>
      <c r="AB146" s="22">
        <f>$AB$147+$AB$148+$AB$149+$AB$150+$AB$151+$AB$152</f>
        <v>603110.89900000009</v>
      </c>
      <c r="AC146" s="24" t="s">
        <v>162</v>
      </c>
      <c r="AD146" s="99"/>
      <c r="AE146" s="16">
        <f t="shared" si="6"/>
        <v>0</v>
      </c>
      <c r="AF146" s="16">
        <f t="shared" si="7"/>
        <v>0</v>
      </c>
      <c r="AG146" s="16">
        <f t="shared" si="8"/>
        <v>0</v>
      </c>
    </row>
    <row r="147" spans="2:33" s="25" customFormat="1" ht="11.1" customHeight="1" outlineLevel="1" x14ac:dyDescent="0.2">
      <c r="B147" s="26"/>
      <c r="C147" s="27" t="s">
        <v>32</v>
      </c>
      <c r="D147" s="28" t="s">
        <v>80</v>
      </c>
      <c r="E147" s="28"/>
      <c r="F147" s="29">
        <v>2</v>
      </c>
      <c r="G147" s="29">
        <v>2</v>
      </c>
      <c r="H147" s="29">
        <v>2</v>
      </c>
      <c r="I147" s="29">
        <v>2</v>
      </c>
      <c r="J147" s="29">
        <v>2</v>
      </c>
      <c r="K147" s="29">
        <v>2</v>
      </c>
      <c r="L147" s="29">
        <v>2</v>
      </c>
      <c r="M147" s="29">
        <v>2</v>
      </c>
      <c r="N147" s="29">
        <v>2</v>
      </c>
      <c r="O147" s="29">
        <v>2</v>
      </c>
      <c r="P147" s="29">
        <v>2</v>
      </c>
      <c r="Q147" s="29">
        <v>2</v>
      </c>
      <c r="R147" s="29">
        <v>2</v>
      </c>
      <c r="S147" s="29">
        <v>2</v>
      </c>
      <c r="T147" s="29">
        <f>$F$147+$G$147+$H$147+$I$147+$J$147+$K$147+$L$147+$M$147+$N$147+$O$147+$P$147+$Q$147+$R$147+$S$147</f>
        <v>28</v>
      </c>
      <c r="U147" s="29">
        <v>1</v>
      </c>
      <c r="V147" s="30">
        <f>ROUND($T$147*$U$147,3)</f>
        <v>28</v>
      </c>
      <c r="W147" s="85"/>
      <c r="X147" s="82"/>
      <c r="Y147" s="56">
        <f>$X$147+$W$147</f>
        <v>0</v>
      </c>
      <c r="Z147" s="30">
        <f>$T$147*$W$147</f>
        <v>0</v>
      </c>
      <c r="AA147" s="30">
        <f>$V$147*$X$147</f>
        <v>0</v>
      </c>
      <c r="AB147" s="30">
        <f>$AA$147+$Z$147</f>
        <v>0</v>
      </c>
      <c r="AC147" s="30"/>
      <c r="AD147" s="100"/>
      <c r="AE147" s="16">
        <f t="shared" si="6"/>
        <v>0</v>
      </c>
      <c r="AF147" s="16">
        <f t="shared" si="7"/>
        <v>469000</v>
      </c>
      <c r="AG147" s="16">
        <f t="shared" si="8"/>
        <v>469000</v>
      </c>
    </row>
    <row r="148" spans="2:33" s="1" customFormat="1" ht="44.1" customHeight="1" outlineLevel="1" x14ac:dyDescent="0.2">
      <c r="B148" s="31"/>
      <c r="C148" s="32" t="s">
        <v>163</v>
      </c>
      <c r="D148" s="33" t="s">
        <v>80</v>
      </c>
      <c r="E148" s="33"/>
      <c r="F148" s="34">
        <v>2</v>
      </c>
      <c r="G148" s="34">
        <v>2</v>
      </c>
      <c r="H148" s="34">
        <v>2</v>
      </c>
      <c r="I148" s="34">
        <v>2</v>
      </c>
      <c r="J148" s="34">
        <v>2</v>
      </c>
      <c r="K148" s="34">
        <v>2</v>
      </c>
      <c r="L148" s="34">
        <v>2</v>
      </c>
      <c r="M148" s="34">
        <v>2</v>
      </c>
      <c r="N148" s="34">
        <v>2</v>
      </c>
      <c r="O148" s="34">
        <v>2</v>
      </c>
      <c r="P148" s="34">
        <v>2</v>
      </c>
      <c r="Q148" s="34">
        <v>2</v>
      </c>
      <c r="R148" s="34">
        <v>2</v>
      </c>
      <c r="S148" s="34">
        <v>2</v>
      </c>
      <c r="T148" s="34">
        <f>$F$148+$G$148+$H$148+$I$148+$J$148+$K$148+$L$148+$M$148+$N$148+$O$148+$P$148+$Q$148+$R$148+$S$148</f>
        <v>28</v>
      </c>
      <c r="U148" s="40">
        <v>1</v>
      </c>
      <c r="V148" s="35">
        <f>ROUND($T$148*$U$148,3)</f>
        <v>28</v>
      </c>
      <c r="W148" s="78"/>
      <c r="X148" s="79">
        <v>16750</v>
      </c>
      <c r="Y148" s="35">
        <f>$X$148+$W$148</f>
        <v>16750</v>
      </c>
      <c r="Z148" s="35">
        <f>$T$148*$W$148</f>
        <v>0</v>
      </c>
      <c r="AA148" s="35">
        <f>$V$148*$X$148</f>
        <v>469000</v>
      </c>
      <c r="AB148" s="35">
        <f>$AA$148+$Z$148</f>
        <v>469000</v>
      </c>
      <c r="AC148" s="37"/>
      <c r="AD148" s="101"/>
      <c r="AE148" s="16">
        <f t="shared" si="6"/>
        <v>0</v>
      </c>
      <c r="AF148" s="16">
        <f t="shared" si="7"/>
        <v>193.25</v>
      </c>
      <c r="AG148" s="16">
        <f t="shared" si="8"/>
        <v>193.25</v>
      </c>
    </row>
    <row r="149" spans="2:33" s="1" customFormat="1" ht="11.1" customHeight="1" outlineLevel="1" x14ac:dyDescent="0.2">
      <c r="B149" s="31"/>
      <c r="C149" s="32" t="s">
        <v>72</v>
      </c>
      <c r="D149" s="33" t="s">
        <v>73</v>
      </c>
      <c r="E149" s="33"/>
      <c r="F149" s="34">
        <v>0.72</v>
      </c>
      <c r="G149" s="34">
        <v>0.72</v>
      </c>
      <c r="H149" s="34">
        <v>6.1</v>
      </c>
      <c r="I149" s="34">
        <v>0.72</v>
      </c>
      <c r="J149" s="34">
        <v>0.72</v>
      </c>
      <c r="K149" s="34">
        <v>0.72</v>
      </c>
      <c r="L149" s="34">
        <v>0.72</v>
      </c>
      <c r="M149" s="34">
        <v>0.72</v>
      </c>
      <c r="N149" s="34">
        <v>0.72</v>
      </c>
      <c r="O149" s="34">
        <v>0.72</v>
      </c>
      <c r="P149" s="34">
        <v>0.72</v>
      </c>
      <c r="Q149" s="34">
        <v>0.72</v>
      </c>
      <c r="R149" s="34">
        <v>0.72</v>
      </c>
      <c r="S149" s="34">
        <v>0.72</v>
      </c>
      <c r="T149" s="34">
        <f>$F$149+$G$149+$H$149+$I$149+$J$149+$K$149+$L$149+$M$149+$N$149+$O$149+$P$149+$Q$149+$R$149+$S$149</f>
        <v>15.460000000000006</v>
      </c>
      <c r="U149" s="38">
        <v>0.5</v>
      </c>
      <c r="V149" s="35">
        <f>ROUND($T$149*$U$149,3)</f>
        <v>7.73</v>
      </c>
      <c r="W149" s="78"/>
      <c r="X149" s="79">
        <v>25</v>
      </c>
      <c r="Y149" s="36">
        <f>$X$149+$W$149</f>
        <v>25</v>
      </c>
      <c r="Z149" s="35">
        <f>$T$149*$W$149</f>
        <v>0</v>
      </c>
      <c r="AA149" s="35">
        <f>$V$149*$X$149</f>
        <v>193.25</v>
      </c>
      <c r="AB149" s="35">
        <f>$AA$149+$Z$149</f>
        <v>193.25</v>
      </c>
      <c r="AC149" s="37"/>
      <c r="AD149" s="101"/>
      <c r="AE149" s="16">
        <f t="shared" si="6"/>
        <v>0</v>
      </c>
      <c r="AF149" s="16">
        <f t="shared" si="7"/>
        <v>126000</v>
      </c>
      <c r="AG149" s="16">
        <f t="shared" si="8"/>
        <v>126000</v>
      </c>
    </row>
    <row r="150" spans="2:33" s="1" customFormat="1" ht="21.95" customHeight="1" outlineLevel="1" x14ac:dyDescent="0.2">
      <c r="B150" s="31"/>
      <c r="C150" s="32" t="s">
        <v>164</v>
      </c>
      <c r="D150" s="33" t="s">
        <v>80</v>
      </c>
      <c r="E150" s="33"/>
      <c r="F150" s="34">
        <v>2</v>
      </c>
      <c r="G150" s="34">
        <v>2</v>
      </c>
      <c r="H150" s="34">
        <v>2</v>
      </c>
      <c r="I150" s="34">
        <v>2</v>
      </c>
      <c r="J150" s="34">
        <v>2</v>
      </c>
      <c r="K150" s="34">
        <v>2</v>
      </c>
      <c r="L150" s="34">
        <v>2</v>
      </c>
      <c r="M150" s="34">
        <v>2</v>
      </c>
      <c r="N150" s="34">
        <v>2</v>
      </c>
      <c r="O150" s="34">
        <v>2</v>
      </c>
      <c r="P150" s="34">
        <v>2</v>
      </c>
      <c r="Q150" s="34">
        <v>2</v>
      </c>
      <c r="R150" s="34">
        <v>2</v>
      </c>
      <c r="S150" s="34">
        <v>2</v>
      </c>
      <c r="T150" s="34">
        <f>$F$150+$G$150+$H$150+$I$150+$J$150+$K$150+$L$150+$M$150+$N$150+$O$150+$P$150+$Q$150+$R$150+$S$150</f>
        <v>28</v>
      </c>
      <c r="U150" s="40">
        <v>1</v>
      </c>
      <c r="V150" s="35">
        <f>ROUND($T$150*$U$150,3)</f>
        <v>28</v>
      </c>
      <c r="W150" s="78"/>
      <c r="X150" s="79">
        <v>4500</v>
      </c>
      <c r="Y150" s="35">
        <f>$X$150+$W$150</f>
        <v>4500</v>
      </c>
      <c r="Z150" s="35">
        <f>$T$150*$W$150</f>
        <v>0</v>
      </c>
      <c r="AA150" s="35">
        <f>$V$150*$X$150</f>
        <v>126000</v>
      </c>
      <c r="AB150" s="35">
        <f>$AA$150+$Z$150</f>
        <v>126000</v>
      </c>
      <c r="AC150" s="37"/>
      <c r="AD150" s="101"/>
      <c r="AE150" s="16">
        <f t="shared" si="6"/>
        <v>0</v>
      </c>
      <c r="AF150" s="16">
        <f t="shared" si="7"/>
        <v>2032.8</v>
      </c>
      <c r="AG150" s="16">
        <f t="shared" si="8"/>
        <v>2032.8</v>
      </c>
    </row>
    <row r="151" spans="2:33" s="1" customFormat="1" ht="21.95" customHeight="1" outlineLevel="1" x14ac:dyDescent="0.2">
      <c r="B151" s="31"/>
      <c r="C151" s="32" t="s">
        <v>147</v>
      </c>
      <c r="D151" s="33" t="s">
        <v>80</v>
      </c>
      <c r="E151" s="33"/>
      <c r="F151" s="34">
        <v>24</v>
      </c>
      <c r="G151" s="34">
        <v>24</v>
      </c>
      <c r="H151" s="34">
        <v>24</v>
      </c>
      <c r="I151" s="34">
        <v>24</v>
      </c>
      <c r="J151" s="34">
        <v>24</v>
      </c>
      <c r="K151" s="34">
        <v>24</v>
      </c>
      <c r="L151" s="34">
        <v>24</v>
      </c>
      <c r="M151" s="34">
        <v>24</v>
      </c>
      <c r="N151" s="34">
        <v>24</v>
      </c>
      <c r="O151" s="34">
        <v>24</v>
      </c>
      <c r="P151" s="34">
        <v>24</v>
      </c>
      <c r="Q151" s="34">
        <v>24</v>
      </c>
      <c r="R151" s="34">
        <v>24</v>
      </c>
      <c r="S151" s="34">
        <v>24</v>
      </c>
      <c r="T151" s="34">
        <f>$F$151+$G$151+$H$151+$I$151+$J$151+$K$151+$L$151+$M$151+$N$151+$O$151+$P$151+$Q$151+$R$151+$S$151</f>
        <v>336</v>
      </c>
      <c r="U151" s="35">
        <f>1</f>
        <v>1</v>
      </c>
      <c r="V151" s="35">
        <f>ROUND($T$151*$U$151,3)</f>
        <v>336</v>
      </c>
      <c r="W151" s="78"/>
      <c r="X151" s="75">
        <v>6.05</v>
      </c>
      <c r="Y151" s="36">
        <f>$X$151+$W$151</f>
        <v>6.05</v>
      </c>
      <c r="Z151" s="35">
        <f>$T$151*$W$151</f>
        <v>0</v>
      </c>
      <c r="AA151" s="35">
        <f>$V$151*$X$151</f>
        <v>2032.8</v>
      </c>
      <c r="AB151" s="35">
        <f>$AA$151+$Z$151</f>
        <v>2032.8</v>
      </c>
      <c r="AC151" s="37"/>
      <c r="AD151" s="101"/>
      <c r="AE151" s="16">
        <f t="shared" si="6"/>
        <v>0</v>
      </c>
      <c r="AF151" s="16">
        <f t="shared" si="7"/>
        <v>5884.8490000000002</v>
      </c>
      <c r="AG151" s="16">
        <f t="shared" si="8"/>
        <v>5884.8490000000002</v>
      </c>
    </row>
    <row r="152" spans="2:33" s="1" customFormat="1" ht="11.1" customHeight="1" outlineLevel="1" x14ac:dyDescent="0.2">
      <c r="B152" s="31"/>
      <c r="C152" s="32" t="s">
        <v>92</v>
      </c>
      <c r="D152" s="33" t="s">
        <v>67</v>
      </c>
      <c r="E152" s="33"/>
      <c r="F152" s="34">
        <v>0.72</v>
      </c>
      <c r="G152" s="34">
        <v>0.72</v>
      </c>
      <c r="H152" s="34">
        <v>6.1</v>
      </c>
      <c r="I152" s="34">
        <v>0.72</v>
      </c>
      <c r="J152" s="34">
        <v>0.72</v>
      </c>
      <c r="K152" s="34">
        <v>0.72</v>
      </c>
      <c r="L152" s="34">
        <v>0.72</v>
      </c>
      <c r="M152" s="34">
        <v>0.72</v>
      </c>
      <c r="N152" s="34">
        <v>0.72</v>
      </c>
      <c r="O152" s="34">
        <v>0.72</v>
      </c>
      <c r="P152" s="34">
        <v>0.72</v>
      </c>
      <c r="Q152" s="34">
        <v>0.72</v>
      </c>
      <c r="R152" s="34">
        <v>0.72</v>
      </c>
      <c r="S152" s="34">
        <v>0.72</v>
      </c>
      <c r="T152" s="34">
        <f>$F$152+$G$152+$H$152+$I$152+$J$152+$K$152+$L$152+$M$152+$N$152+$O$152+$P$152+$Q$152+$R$152+$S$152</f>
        <v>15.460000000000006</v>
      </c>
      <c r="U152" s="36">
        <v>1.1499999999999999</v>
      </c>
      <c r="V152" s="35">
        <f>ROUND($T$152*$U$152,3)</f>
        <v>17.779</v>
      </c>
      <c r="W152" s="78"/>
      <c r="X152" s="75">
        <v>331</v>
      </c>
      <c r="Y152" s="36">
        <f>$X$152+$W$152</f>
        <v>331</v>
      </c>
      <c r="Z152" s="35">
        <f>$T$152*$W$152</f>
        <v>0</v>
      </c>
      <c r="AA152" s="35">
        <f>$V$152*$X$152</f>
        <v>5884.8490000000002</v>
      </c>
      <c r="AB152" s="35">
        <f>$AA$152+$Z$152</f>
        <v>5884.8490000000002</v>
      </c>
      <c r="AC152" s="41">
        <v>1</v>
      </c>
      <c r="AD152" s="101"/>
      <c r="AE152" s="16">
        <f t="shared" si="6"/>
        <v>0</v>
      </c>
      <c r="AF152" s="16">
        <f t="shared" si="7"/>
        <v>0</v>
      </c>
      <c r="AG152" s="16">
        <f t="shared" si="8"/>
        <v>0</v>
      </c>
    </row>
    <row r="153" spans="2:33" s="16" customFormat="1" ht="83.1" customHeight="1" outlineLevel="1" x14ac:dyDescent="0.15">
      <c r="B153" s="17">
        <v>32</v>
      </c>
      <c r="C153" s="18" t="s">
        <v>111</v>
      </c>
      <c r="D153" s="19" t="s">
        <v>112</v>
      </c>
      <c r="E153" s="19"/>
      <c r="F153" s="20">
        <v>26.6</v>
      </c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0">
        <v>26.6</v>
      </c>
      <c r="U153" s="22"/>
      <c r="V153" s="20">
        <v>26.6</v>
      </c>
      <c r="W153" s="80"/>
      <c r="X153" s="81"/>
      <c r="Y153" s="22">
        <f>$AB$153/$V$153</f>
        <v>1147.566604511278</v>
      </c>
      <c r="Z153" s="22">
        <f>$Z$154+$Z$155+$Z$156+$Z$157+$Z$158+$Z$159+$Z$160</f>
        <v>0</v>
      </c>
      <c r="AA153" s="22">
        <f>$AA$154+$AA$155+$AA$156+$AA$157+$AA$158+$AA$159+$AA$160</f>
        <v>30525.271679999998</v>
      </c>
      <c r="AB153" s="22">
        <f>$AB$154+$AB$155+$AB$156+$AB$157+$AB$158+$AB$159+$AB$160</f>
        <v>30525.271679999998</v>
      </c>
      <c r="AC153" s="24" t="s">
        <v>165</v>
      </c>
      <c r="AD153" s="99"/>
      <c r="AE153" s="16">
        <f t="shared" si="6"/>
        <v>0</v>
      </c>
      <c r="AF153" s="16">
        <f t="shared" si="7"/>
        <v>0</v>
      </c>
      <c r="AG153" s="16">
        <f t="shared" si="8"/>
        <v>0</v>
      </c>
    </row>
    <row r="154" spans="2:33" s="25" customFormat="1" ht="11.1" customHeight="1" outlineLevel="1" x14ac:dyDescent="0.2">
      <c r="B154" s="26"/>
      <c r="C154" s="27" t="s">
        <v>32</v>
      </c>
      <c r="D154" s="28" t="s">
        <v>112</v>
      </c>
      <c r="E154" s="28"/>
      <c r="F154" s="29">
        <v>26.6</v>
      </c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29">
        <f>$F$154+$G$154+$H$154+$I$154+$J$154+$K$154+$L$154+$M$154+$N$154+$O$154+$P$154+$Q$154+$R$154+$S$154</f>
        <v>26.6</v>
      </c>
      <c r="U154" s="29">
        <v>1</v>
      </c>
      <c r="V154" s="30">
        <f>ROUND($T$154*$U$154,3)</f>
        <v>26.6</v>
      </c>
      <c r="W154" s="85"/>
      <c r="X154" s="82"/>
      <c r="Y154" s="56">
        <f>$X$154+$W$154</f>
        <v>0</v>
      </c>
      <c r="Z154" s="30">
        <f>$T$154*$W$154</f>
        <v>0</v>
      </c>
      <c r="AA154" s="30">
        <f>$V$154*$X$154</f>
        <v>0</v>
      </c>
      <c r="AB154" s="30">
        <f>$AA$154+$Z$154</f>
        <v>0</v>
      </c>
      <c r="AC154" s="30"/>
      <c r="AD154" s="100"/>
      <c r="AE154" s="16">
        <f t="shared" si="6"/>
        <v>0</v>
      </c>
      <c r="AF154" s="16">
        <f t="shared" si="7"/>
        <v>398</v>
      </c>
      <c r="AG154" s="16">
        <f t="shared" si="8"/>
        <v>398</v>
      </c>
    </row>
    <row r="155" spans="2:33" s="1" customFormat="1" ht="11.1" customHeight="1" outlineLevel="1" x14ac:dyDescent="0.2">
      <c r="B155" s="31"/>
      <c r="C155" s="32" t="s">
        <v>114</v>
      </c>
      <c r="D155" s="33" t="s">
        <v>80</v>
      </c>
      <c r="E155" s="33"/>
      <c r="F155" s="34">
        <v>2</v>
      </c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4">
        <f>$F$155+$G$155+$H$155+$I$155+$J$155+$K$155+$L$155+$M$155+$N$155+$O$155+$P$155+$Q$155+$R$155+$S$155</f>
        <v>2</v>
      </c>
      <c r="U155" s="40">
        <v>1</v>
      </c>
      <c r="V155" s="35">
        <f>ROUND($T$155*$U$155,3)</f>
        <v>2</v>
      </c>
      <c r="W155" s="78"/>
      <c r="X155" s="82">
        <v>199</v>
      </c>
      <c r="Y155" s="35">
        <f>$X$155+$W$155</f>
        <v>199</v>
      </c>
      <c r="Z155" s="35">
        <f>$T$155*$W$155</f>
        <v>0</v>
      </c>
      <c r="AA155" s="35">
        <f>$V$155*$X$155</f>
        <v>398</v>
      </c>
      <c r="AB155" s="35">
        <f>$AA$155+$Z$155</f>
        <v>398</v>
      </c>
      <c r="AC155" s="37"/>
      <c r="AD155" s="101"/>
      <c r="AE155" s="16">
        <f t="shared" si="6"/>
        <v>0</v>
      </c>
      <c r="AF155" s="16">
        <f t="shared" si="7"/>
        <v>147.27168</v>
      </c>
      <c r="AG155" s="16">
        <f t="shared" si="8"/>
        <v>147.27168</v>
      </c>
    </row>
    <row r="156" spans="2:33" s="1" customFormat="1" ht="21.95" customHeight="1" outlineLevel="1" x14ac:dyDescent="0.2">
      <c r="B156" s="31"/>
      <c r="C156" s="32" t="s">
        <v>156</v>
      </c>
      <c r="D156" s="33" t="s">
        <v>69</v>
      </c>
      <c r="E156" s="33"/>
      <c r="F156" s="34">
        <v>2.5059999999999998</v>
      </c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4">
        <f>$F$156+$G$156+$H$156+$I$156+$J$156+$K$156+$L$156+$M$156+$N$156+$O$156+$P$156+$Q$156+$R$156+$S$156</f>
        <v>2.5059999999999998</v>
      </c>
      <c r="U156" s="35">
        <f>0.15</f>
        <v>0.15</v>
      </c>
      <c r="V156" s="35">
        <f>ROUND($T$156*$U$156,3)</f>
        <v>0.376</v>
      </c>
      <c r="W156" s="78"/>
      <c r="X156" s="79">
        <v>391.68</v>
      </c>
      <c r="Y156" s="36">
        <f>$X$156+$W$156</f>
        <v>391.68</v>
      </c>
      <c r="Z156" s="35">
        <f>$T$156*$W$156</f>
        <v>0</v>
      </c>
      <c r="AA156" s="35">
        <f>$V$156*$X$156</f>
        <v>147.27168</v>
      </c>
      <c r="AB156" s="35">
        <f>$AA$156+$Z$156</f>
        <v>147.27168</v>
      </c>
      <c r="AC156" s="37"/>
      <c r="AD156" s="101"/>
      <c r="AE156" s="16">
        <f t="shared" si="6"/>
        <v>0</v>
      </c>
      <c r="AF156" s="16">
        <f t="shared" si="7"/>
        <v>300</v>
      </c>
      <c r="AG156" s="16">
        <f t="shared" si="8"/>
        <v>300</v>
      </c>
    </row>
    <row r="157" spans="2:33" s="1" customFormat="1" ht="11.1" customHeight="1" outlineLevel="1" x14ac:dyDescent="0.2">
      <c r="B157" s="31"/>
      <c r="C157" s="32" t="s">
        <v>120</v>
      </c>
      <c r="D157" s="33" t="s">
        <v>80</v>
      </c>
      <c r="E157" s="33"/>
      <c r="F157" s="34">
        <v>2</v>
      </c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4">
        <f>$F$157+$G$157+$H$157+$I$157+$J$157+$K$157+$L$157+$M$157+$N$157+$O$157+$P$157+$Q$157+$R$157+$S$157</f>
        <v>2</v>
      </c>
      <c r="U157" s="40">
        <v>1</v>
      </c>
      <c r="V157" s="35">
        <f>ROUND($T$157*$U$157,3)</f>
        <v>2</v>
      </c>
      <c r="W157" s="78"/>
      <c r="X157" s="79">
        <v>150</v>
      </c>
      <c r="Y157" s="35">
        <f>$X$157+$W$157</f>
        <v>150</v>
      </c>
      <c r="Z157" s="35">
        <f>$T$157*$W$157</f>
        <v>0</v>
      </c>
      <c r="AA157" s="35">
        <f>$V$157*$X$157</f>
        <v>300</v>
      </c>
      <c r="AB157" s="35">
        <f>$AA$157+$Z$157</f>
        <v>300</v>
      </c>
      <c r="AC157" s="37"/>
      <c r="AD157" s="101"/>
      <c r="AE157" s="16">
        <f t="shared" si="6"/>
        <v>0</v>
      </c>
      <c r="AF157" s="16">
        <f t="shared" si="7"/>
        <v>10000</v>
      </c>
      <c r="AG157" s="16">
        <f t="shared" si="8"/>
        <v>10000</v>
      </c>
    </row>
    <row r="158" spans="2:33" s="1" customFormat="1" ht="11.1" customHeight="1" outlineLevel="1" x14ac:dyDescent="0.2">
      <c r="B158" s="31"/>
      <c r="C158" s="32" t="s">
        <v>166</v>
      </c>
      <c r="D158" s="33" t="s">
        <v>80</v>
      </c>
      <c r="E158" s="33"/>
      <c r="F158" s="34">
        <v>2</v>
      </c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4">
        <f>$F$158+$G$158+$H$158+$I$158+$J$158+$K$158+$L$158+$M$158+$N$158+$O$158+$P$158+$Q$158+$R$158+$S$158</f>
        <v>2</v>
      </c>
      <c r="U158" s="40">
        <v>1</v>
      </c>
      <c r="V158" s="35">
        <f>ROUND($T$158*$U$158,3)</f>
        <v>2</v>
      </c>
      <c r="W158" s="78"/>
      <c r="X158" s="79">
        <v>5000</v>
      </c>
      <c r="Y158" s="35">
        <f>$X$158+$W$158</f>
        <v>5000</v>
      </c>
      <c r="Z158" s="35">
        <f>$T$158*$W$158</f>
        <v>0</v>
      </c>
      <c r="AA158" s="35">
        <f>$V$158*$X$158</f>
        <v>10000</v>
      </c>
      <c r="AB158" s="35">
        <f>$AA$158+$Z$158</f>
        <v>10000</v>
      </c>
      <c r="AC158" s="37"/>
      <c r="AD158" s="101"/>
      <c r="AE158" s="16">
        <f t="shared" si="6"/>
        <v>0</v>
      </c>
      <c r="AF158" s="16">
        <f t="shared" si="7"/>
        <v>7980</v>
      </c>
      <c r="AG158" s="16">
        <f t="shared" si="8"/>
        <v>7980</v>
      </c>
    </row>
    <row r="159" spans="2:33" s="1" customFormat="1" ht="21.95" customHeight="1" outlineLevel="1" x14ac:dyDescent="0.2">
      <c r="B159" s="31"/>
      <c r="C159" s="32" t="s">
        <v>167</v>
      </c>
      <c r="D159" s="33" t="s">
        <v>112</v>
      </c>
      <c r="E159" s="33"/>
      <c r="F159" s="34">
        <v>26.6</v>
      </c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4">
        <f>$F$159+$G$159+$H$159+$I$159+$J$159+$K$159+$L$159+$M$159+$N$159+$O$159+$P$159+$Q$159+$R$159+$S$159</f>
        <v>26.6</v>
      </c>
      <c r="U159" s="40">
        <v>1</v>
      </c>
      <c r="V159" s="35">
        <f>ROUND($T$159*$U$159,3)</f>
        <v>26.6</v>
      </c>
      <c r="W159" s="78"/>
      <c r="X159" s="79">
        <v>300</v>
      </c>
      <c r="Y159" s="35">
        <f>$X$159+$W$159</f>
        <v>300</v>
      </c>
      <c r="Z159" s="35">
        <f>$T$159*$W$159</f>
        <v>0</v>
      </c>
      <c r="AA159" s="35">
        <f>$V$159*$X$159</f>
        <v>7980</v>
      </c>
      <c r="AB159" s="35">
        <f>$AA$159+$Z$159</f>
        <v>7980</v>
      </c>
      <c r="AC159" s="37" t="s">
        <v>118</v>
      </c>
      <c r="AD159" s="101"/>
      <c r="AE159" s="16">
        <f t="shared" si="6"/>
        <v>0</v>
      </c>
      <c r="AF159" s="16">
        <f t="shared" si="7"/>
        <v>11700</v>
      </c>
      <c r="AG159" s="16">
        <f t="shared" si="8"/>
        <v>11700</v>
      </c>
    </row>
    <row r="160" spans="2:33" s="1" customFormat="1" ht="11.1" customHeight="1" outlineLevel="1" x14ac:dyDescent="0.2">
      <c r="B160" s="31"/>
      <c r="C160" s="32" t="s">
        <v>123</v>
      </c>
      <c r="D160" s="33" t="s">
        <v>80</v>
      </c>
      <c r="E160" s="33"/>
      <c r="F160" s="34">
        <v>45</v>
      </c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4">
        <f>$F$160+$G$160+$H$160+$I$160+$J$160+$K$160+$L$160+$M$160+$N$160+$O$160+$P$160+$Q$160+$R$160+$S$160</f>
        <v>45</v>
      </c>
      <c r="U160" s="40">
        <v>1</v>
      </c>
      <c r="V160" s="35">
        <f>ROUND($T$160*$U$160,3)</f>
        <v>45</v>
      </c>
      <c r="W160" s="78"/>
      <c r="X160" s="79">
        <v>260</v>
      </c>
      <c r="Y160" s="35">
        <f>$X$160+$W$160</f>
        <v>260</v>
      </c>
      <c r="Z160" s="35">
        <f>$T$160*$W$160</f>
        <v>0</v>
      </c>
      <c r="AA160" s="35">
        <f>$V$160*$X$160</f>
        <v>11700</v>
      </c>
      <c r="AB160" s="35">
        <f>$AA$160+$Z$160</f>
        <v>11700</v>
      </c>
      <c r="AC160" s="37"/>
      <c r="AD160" s="101"/>
      <c r="AE160" s="16">
        <f t="shared" si="6"/>
        <v>0</v>
      </c>
      <c r="AF160" s="16">
        <f t="shared" si="7"/>
        <v>0</v>
      </c>
      <c r="AG160" s="16">
        <f t="shared" si="8"/>
        <v>0</v>
      </c>
    </row>
    <row r="161" spans="2:33" s="4" customFormat="1" ht="12" customHeight="1" outlineLevel="1" x14ac:dyDescent="0.2">
      <c r="B161" s="11"/>
      <c r="C161" s="12" t="s">
        <v>168</v>
      </c>
      <c r="D161" s="13"/>
      <c r="E161" s="13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86"/>
      <c r="X161" s="87"/>
      <c r="Y161" s="12"/>
      <c r="Z161" s="14">
        <f>$Z$162+$Z$165+$Z$168</f>
        <v>0</v>
      </c>
      <c r="AA161" s="14">
        <f>$AA$162+$AA$165+$AA$168</f>
        <v>36093.550000000003</v>
      </c>
      <c r="AB161" s="14">
        <f>$AB$162+$AB$165+$AB$168</f>
        <v>36093.550000000003</v>
      </c>
      <c r="AC161" s="15"/>
      <c r="AD161" s="98"/>
      <c r="AE161" s="16">
        <f t="shared" si="6"/>
        <v>0</v>
      </c>
      <c r="AF161" s="16">
        <f t="shared" si="7"/>
        <v>0</v>
      </c>
      <c r="AG161" s="16">
        <f t="shared" si="8"/>
        <v>0</v>
      </c>
    </row>
    <row r="162" spans="2:33" s="16" customFormat="1" ht="21.95" customHeight="1" outlineLevel="1" x14ac:dyDescent="0.15">
      <c r="B162" s="17">
        <v>33</v>
      </c>
      <c r="C162" s="18" t="s">
        <v>169</v>
      </c>
      <c r="D162" s="19" t="s">
        <v>80</v>
      </c>
      <c r="E162" s="19"/>
      <c r="F162" s="20">
        <v>5</v>
      </c>
      <c r="G162" s="20">
        <v>11</v>
      </c>
      <c r="H162" s="20">
        <v>11</v>
      </c>
      <c r="I162" s="20">
        <v>7</v>
      </c>
      <c r="J162" s="22"/>
      <c r="K162" s="20">
        <v>9</v>
      </c>
      <c r="L162" s="22"/>
      <c r="M162" s="20">
        <v>7</v>
      </c>
      <c r="N162" s="20">
        <v>11</v>
      </c>
      <c r="O162" s="20">
        <v>11</v>
      </c>
      <c r="P162" s="20">
        <v>5</v>
      </c>
      <c r="Q162" s="22"/>
      <c r="R162" s="20">
        <v>7</v>
      </c>
      <c r="S162" s="20">
        <v>16</v>
      </c>
      <c r="T162" s="20">
        <v>100</v>
      </c>
      <c r="U162" s="22"/>
      <c r="V162" s="20">
        <v>100</v>
      </c>
      <c r="W162" s="80"/>
      <c r="X162" s="81"/>
      <c r="Y162" s="22">
        <f>$AB$162/$V$162</f>
        <v>8.0594999999999999</v>
      </c>
      <c r="Z162" s="22">
        <f>$Z$163+$Z$164</f>
        <v>0</v>
      </c>
      <c r="AA162" s="22">
        <f>$AA$163+$AA$164</f>
        <v>805.94999999999993</v>
      </c>
      <c r="AB162" s="22">
        <f>$AB$163+$AB$164</f>
        <v>805.94999999999993</v>
      </c>
      <c r="AC162" s="24" t="s">
        <v>170</v>
      </c>
      <c r="AD162" s="99"/>
      <c r="AE162" s="16">
        <f t="shared" si="6"/>
        <v>0</v>
      </c>
      <c r="AF162" s="16">
        <f t="shared" si="7"/>
        <v>0</v>
      </c>
      <c r="AG162" s="16">
        <f t="shared" si="8"/>
        <v>0</v>
      </c>
    </row>
    <row r="163" spans="2:33" s="25" customFormat="1" ht="11.1" customHeight="1" outlineLevel="1" x14ac:dyDescent="0.2">
      <c r="B163" s="26"/>
      <c r="C163" s="27" t="s">
        <v>32</v>
      </c>
      <c r="D163" s="28" t="s">
        <v>80</v>
      </c>
      <c r="E163" s="28"/>
      <c r="F163" s="29">
        <v>5</v>
      </c>
      <c r="G163" s="29">
        <v>11</v>
      </c>
      <c r="H163" s="29">
        <v>11</v>
      </c>
      <c r="I163" s="29">
        <v>7</v>
      </c>
      <c r="J163" s="30"/>
      <c r="K163" s="29">
        <v>9</v>
      </c>
      <c r="L163" s="30"/>
      <c r="M163" s="29">
        <v>7</v>
      </c>
      <c r="N163" s="29">
        <v>11</v>
      </c>
      <c r="O163" s="29">
        <v>11</v>
      </c>
      <c r="P163" s="29">
        <v>5</v>
      </c>
      <c r="Q163" s="30"/>
      <c r="R163" s="29">
        <v>7</v>
      </c>
      <c r="S163" s="29">
        <v>16</v>
      </c>
      <c r="T163" s="29">
        <f>$F$163+$G$163+$H$163+$I$163+$J$163+$K$163+$L$163+$M$163+$N$163+$O$163+$P$163+$Q$163+$R$163+$S$163</f>
        <v>100</v>
      </c>
      <c r="U163" s="29">
        <v>1</v>
      </c>
      <c r="V163" s="30">
        <f>ROUND($T$163*$U$163,3)</f>
        <v>100</v>
      </c>
      <c r="W163" s="76"/>
      <c r="X163" s="82"/>
      <c r="Y163" s="55">
        <f>$X$163+$W$163</f>
        <v>0</v>
      </c>
      <c r="Z163" s="30">
        <f>$T$163*$W$163</f>
        <v>0</v>
      </c>
      <c r="AA163" s="30">
        <f>$V$163*$X$163</f>
        <v>0</v>
      </c>
      <c r="AB163" s="30">
        <f>$AA$163+$Z$163</f>
        <v>0</v>
      </c>
      <c r="AC163" s="30"/>
      <c r="AD163" s="100"/>
      <c r="AE163" s="16">
        <f t="shared" si="6"/>
        <v>0</v>
      </c>
      <c r="AF163" s="16">
        <f t="shared" si="7"/>
        <v>805.94999999999993</v>
      </c>
      <c r="AG163" s="16">
        <f t="shared" si="8"/>
        <v>805.94999999999993</v>
      </c>
    </row>
    <row r="164" spans="2:33" s="1" customFormat="1" ht="21.95" customHeight="1" outlineLevel="1" x14ac:dyDescent="0.2">
      <c r="B164" s="31"/>
      <c r="C164" s="32" t="s">
        <v>156</v>
      </c>
      <c r="D164" s="33" t="s">
        <v>69</v>
      </c>
      <c r="E164" s="33"/>
      <c r="F164" s="34">
        <v>1.35</v>
      </c>
      <c r="G164" s="34">
        <v>2.97</v>
      </c>
      <c r="H164" s="34">
        <v>2.97</v>
      </c>
      <c r="I164" s="34">
        <v>1.89</v>
      </c>
      <c r="J164" s="35"/>
      <c r="K164" s="34">
        <v>2.4300000000000002</v>
      </c>
      <c r="L164" s="35"/>
      <c r="M164" s="34">
        <v>1.89</v>
      </c>
      <c r="N164" s="34">
        <v>2.97</v>
      </c>
      <c r="O164" s="34">
        <v>2.97</v>
      </c>
      <c r="P164" s="34">
        <v>1.35</v>
      </c>
      <c r="Q164" s="35"/>
      <c r="R164" s="34">
        <v>1.89</v>
      </c>
      <c r="S164" s="34">
        <v>4.32</v>
      </c>
      <c r="T164" s="34">
        <f>$F$164+$G$164+$H$164+$I$164+$J$164+$K$164+$L$164+$M$164+$N$164+$O$164+$P$164+$Q$164+$R$164+$S$164</f>
        <v>27.000000000000004</v>
      </c>
      <c r="U164" s="36">
        <v>0.15</v>
      </c>
      <c r="V164" s="35">
        <f>ROUND($T$164*$U$164,3)</f>
        <v>4.05</v>
      </c>
      <c r="W164" s="78"/>
      <c r="X164" s="82">
        <v>199</v>
      </c>
      <c r="Y164" s="57">
        <f>$X$164+$W$164</f>
        <v>199</v>
      </c>
      <c r="Z164" s="35">
        <f>$T$164*$W$164</f>
        <v>0</v>
      </c>
      <c r="AA164" s="35">
        <f>$V$164*$X$164</f>
        <v>805.94999999999993</v>
      </c>
      <c r="AB164" s="35">
        <f>$AA$164+$Z$164</f>
        <v>805.94999999999993</v>
      </c>
      <c r="AC164" s="37"/>
      <c r="AD164" s="101"/>
      <c r="AE164" s="16">
        <f t="shared" si="6"/>
        <v>0</v>
      </c>
      <c r="AF164" s="16">
        <f t="shared" si="7"/>
        <v>0</v>
      </c>
      <c r="AG164" s="16">
        <f t="shared" si="8"/>
        <v>0</v>
      </c>
    </row>
    <row r="165" spans="2:33" s="16" customFormat="1" ht="21.95" customHeight="1" outlineLevel="1" x14ac:dyDescent="0.15">
      <c r="B165" s="17">
        <v>34</v>
      </c>
      <c r="C165" s="18" t="s">
        <v>171</v>
      </c>
      <c r="D165" s="19" t="s">
        <v>112</v>
      </c>
      <c r="E165" s="19"/>
      <c r="F165" s="20">
        <v>1.35</v>
      </c>
      <c r="G165" s="20">
        <v>2.97</v>
      </c>
      <c r="H165" s="20">
        <v>2.97</v>
      </c>
      <c r="I165" s="20">
        <v>1.89</v>
      </c>
      <c r="J165" s="22"/>
      <c r="K165" s="20">
        <v>2.4300000000000002</v>
      </c>
      <c r="L165" s="22"/>
      <c r="M165" s="20">
        <v>1.89</v>
      </c>
      <c r="N165" s="20">
        <v>2.97</v>
      </c>
      <c r="O165" s="20">
        <v>2.97</v>
      </c>
      <c r="P165" s="20">
        <v>1.35</v>
      </c>
      <c r="Q165" s="22"/>
      <c r="R165" s="20">
        <v>1.89</v>
      </c>
      <c r="S165" s="20">
        <v>4.32</v>
      </c>
      <c r="T165" s="20">
        <v>27</v>
      </c>
      <c r="U165" s="22"/>
      <c r="V165" s="20">
        <v>27</v>
      </c>
      <c r="W165" s="80"/>
      <c r="X165" s="81"/>
      <c r="Y165" s="22">
        <f>$AB$165/$V$165</f>
        <v>247.20000000000002</v>
      </c>
      <c r="Z165" s="22">
        <f>$Z$166+$Z$167</f>
        <v>0</v>
      </c>
      <c r="AA165" s="22">
        <f>$AA$166+$AA$167</f>
        <v>6674.4000000000005</v>
      </c>
      <c r="AB165" s="22">
        <f>$AB$166+$AB$167</f>
        <v>6674.4000000000005</v>
      </c>
      <c r="AC165" s="24" t="s">
        <v>172</v>
      </c>
      <c r="AD165" s="99"/>
      <c r="AE165" s="16">
        <f t="shared" si="6"/>
        <v>0</v>
      </c>
      <c r="AF165" s="16">
        <f t="shared" si="7"/>
        <v>0</v>
      </c>
      <c r="AG165" s="16">
        <f t="shared" si="8"/>
        <v>0</v>
      </c>
    </row>
    <row r="166" spans="2:33" s="25" customFormat="1" ht="11.1" customHeight="1" outlineLevel="1" x14ac:dyDescent="0.2">
      <c r="B166" s="26"/>
      <c r="C166" s="27" t="s">
        <v>32</v>
      </c>
      <c r="D166" s="28" t="s">
        <v>112</v>
      </c>
      <c r="E166" s="28"/>
      <c r="F166" s="29">
        <v>1.35</v>
      </c>
      <c r="G166" s="29">
        <v>2.97</v>
      </c>
      <c r="H166" s="29">
        <v>2.97</v>
      </c>
      <c r="I166" s="29">
        <v>1.89</v>
      </c>
      <c r="J166" s="30"/>
      <c r="K166" s="29">
        <v>2.4300000000000002</v>
      </c>
      <c r="L166" s="30"/>
      <c r="M166" s="29">
        <v>1.89</v>
      </c>
      <c r="N166" s="29">
        <v>2.97</v>
      </c>
      <c r="O166" s="29">
        <v>2.97</v>
      </c>
      <c r="P166" s="29">
        <v>1.35</v>
      </c>
      <c r="Q166" s="30"/>
      <c r="R166" s="29">
        <v>1.89</v>
      </c>
      <c r="S166" s="29">
        <v>4.32</v>
      </c>
      <c r="T166" s="29">
        <f>$F$166+$G$166+$H$166+$I$166+$J$166+$K$166+$L$166+$M$166+$N$166+$O$166+$P$166+$Q$166+$R$166+$S$166</f>
        <v>27.000000000000004</v>
      </c>
      <c r="U166" s="29">
        <v>1</v>
      </c>
      <c r="V166" s="30">
        <f>ROUND($T$166*$U$166,3)</f>
        <v>27</v>
      </c>
      <c r="W166" s="76"/>
      <c r="X166" s="82"/>
      <c r="Y166" s="55">
        <f>$X$166+$W$166</f>
        <v>0</v>
      </c>
      <c r="Z166" s="30">
        <f>$T$166*$W$166</f>
        <v>0</v>
      </c>
      <c r="AA166" s="30">
        <f>$V$166*$X$166</f>
        <v>0</v>
      </c>
      <c r="AB166" s="30">
        <f>$AA$166+$Z$166</f>
        <v>0</v>
      </c>
      <c r="AC166" s="30"/>
      <c r="AD166" s="100"/>
      <c r="AE166" s="16">
        <f t="shared" si="6"/>
        <v>0</v>
      </c>
      <c r="AF166" s="16">
        <f t="shared" si="7"/>
        <v>6674.4000000000005</v>
      </c>
      <c r="AG166" s="16">
        <f t="shared" si="8"/>
        <v>6674.4000000000005</v>
      </c>
    </row>
    <row r="167" spans="2:33" s="1" customFormat="1" ht="11.1" customHeight="1" outlineLevel="1" x14ac:dyDescent="0.2">
      <c r="B167" s="31"/>
      <c r="C167" s="32" t="s">
        <v>173</v>
      </c>
      <c r="D167" s="33" t="s">
        <v>67</v>
      </c>
      <c r="E167" s="33"/>
      <c r="F167" s="34">
        <v>0.27</v>
      </c>
      <c r="G167" s="34">
        <v>0.59399999999999997</v>
      </c>
      <c r="H167" s="34">
        <v>0.59399999999999997</v>
      </c>
      <c r="I167" s="34">
        <v>0.378</v>
      </c>
      <c r="J167" s="35"/>
      <c r="K167" s="34">
        <v>0.48599999999999999</v>
      </c>
      <c r="L167" s="35"/>
      <c r="M167" s="34">
        <v>0.378</v>
      </c>
      <c r="N167" s="34">
        <v>0.59399999999999997</v>
      </c>
      <c r="O167" s="34">
        <v>0.59399999999999997</v>
      </c>
      <c r="P167" s="34">
        <v>0.27</v>
      </c>
      <c r="Q167" s="35"/>
      <c r="R167" s="34">
        <v>0.378</v>
      </c>
      <c r="S167" s="34">
        <v>0.86399999999999999</v>
      </c>
      <c r="T167" s="34">
        <f>$F$167+$G$167+$H$167+$I$167+$J$167+$K$167+$L$167+$M$167+$N$167+$O$167+$P$167+$Q$167+$R$167+$S$167</f>
        <v>5.3999999999999995</v>
      </c>
      <c r="U167" s="36">
        <v>1.03</v>
      </c>
      <c r="V167" s="35">
        <f>ROUND($T$167*$U$167,3)</f>
        <v>5.5620000000000003</v>
      </c>
      <c r="W167" s="78"/>
      <c r="X167" s="79">
        <v>1200</v>
      </c>
      <c r="Y167" s="35">
        <f>$X$167+$W$167</f>
        <v>1200</v>
      </c>
      <c r="Z167" s="35">
        <f>$T$167*$W$167</f>
        <v>0</v>
      </c>
      <c r="AA167" s="35">
        <f>$V$167*$X$167</f>
        <v>6674.4000000000005</v>
      </c>
      <c r="AB167" s="35">
        <f>$AA$167+$Z$167</f>
        <v>6674.4000000000005</v>
      </c>
      <c r="AC167" s="37"/>
      <c r="AD167" s="101"/>
      <c r="AE167" s="16">
        <f t="shared" si="6"/>
        <v>0</v>
      </c>
      <c r="AF167" s="16">
        <f t="shared" si="7"/>
        <v>0</v>
      </c>
      <c r="AG167" s="16">
        <f t="shared" si="8"/>
        <v>0</v>
      </c>
    </row>
    <row r="168" spans="2:33" s="16" customFormat="1" ht="32.1" customHeight="1" outlineLevel="1" x14ac:dyDescent="0.15">
      <c r="B168" s="17">
        <v>35</v>
      </c>
      <c r="C168" s="18" t="s">
        <v>174</v>
      </c>
      <c r="D168" s="19" t="s">
        <v>67</v>
      </c>
      <c r="E168" s="19"/>
      <c r="F168" s="20">
        <v>15.808999999999999</v>
      </c>
      <c r="G168" s="20">
        <v>17.266999999999999</v>
      </c>
      <c r="H168" s="20">
        <v>17.266999999999999</v>
      </c>
      <c r="I168" s="20">
        <v>14.234</v>
      </c>
      <c r="J168" s="20">
        <v>9.8260000000000005</v>
      </c>
      <c r="K168" s="20">
        <v>16.239999999999998</v>
      </c>
      <c r="L168" s="20">
        <v>9.8260000000000005</v>
      </c>
      <c r="M168" s="20">
        <v>14.234</v>
      </c>
      <c r="N168" s="20">
        <v>17.266999999999999</v>
      </c>
      <c r="O168" s="20">
        <v>17.266999999999999</v>
      </c>
      <c r="P168" s="20">
        <v>15.253</v>
      </c>
      <c r="Q168" s="20">
        <v>9.7420000000000009</v>
      </c>
      <c r="R168" s="20">
        <v>14.712</v>
      </c>
      <c r="S168" s="20">
        <v>23.577999999999999</v>
      </c>
      <c r="T168" s="20">
        <v>212.52199999999999</v>
      </c>
      <c r="U168" s="22"/>
      <c r="V168" s="20">
        <v>212.52199999999999</v>
      </c>
      <c r="W168" s="80"/>
      <c r="X168" s="81"/>
      <c r="Y168" s="22">
        <f>$AB$168/$V$168</f>
        <v>134.63641411242131</v>
      </c>
      <c r="Z168" s="22">
        <f>$Z$169+$Z$170</f>
        <v>0</v>
      </c>
      <c r="AA168" s="22">
        <f>$AA$169+$AA$170</f>
        <v>28613.200000000001</v>
      </c>
      <c r="AB168" s="22">
        <f>$AB$169+$AB$170</f>
        <v>28613.200000000001</v>
      </c>
      <c r="AC168" s="24" t="s">
        <v>175</v>
      </c>
      <c r="AD168" s="99"/>
      <c r="AE168" s="16">
        <f t="shared" si="6"/>
        <v>0</v>
      </c>
      <c r="AF168" s="16">
        <f t="shared" si="7"/>
        <v>0</v>
      </c>
      <c r="AG168" s="16">
        <f t="shared" si="8"/>
        <v>0</v>
      </c>
    </row>
    <row r="169" spans="2:33" s="25" customFormat="1" ht="11.1" customHeight="1" outlineLevel="1" x14ac:dyDescent="0.2">
      <c r="B169" s="26"/>
      <c r="C169" s="27" t="s">
        <v>32</v>
      </c>
      <c r="D169" s="28" t="s">
        <v>67</v>
      </c>
      <c r="E169" s="28"/>
      <c r="F169" s="29">
        <v>15.808999999999999</v>
      </c>
      <c r="G169" s="29">
        <v>17.266999999999999</v>
      </c>
      <c r="H169" s="29">
        <v>17.266999999999999</v>
      </c>
      <c r="I169" s="29">
        <v>14.234</v>
      </c>
      <c r="J169" s="29">
        <v>9.8260000000000005</v>
      </c>
      <c r="K169" s="29">
        <v>16.239999999999998</v>
      </c>
      <c r="L169" s="29">
        <v>9.8260000000000005</v>
      </c>
      <c r="M169" s="29">
        <v>14.234</v>
      </c>
      <c r="N169" s="29">
        <v>17.266999999999999</v>
      </c>
      <c r="O169" s="29">
        <v>17.266999999999999</v>
      </c>
      <c r="P169" s="29">
        <v>15.253</v>
      </c>
      <c r="Q169" s="29">
        <v>9.7420000000000009</v>
      </c>
      <c r="R169" s="29">
        <v>14.712</v>
      </c>
      <c r="S169" s="29">
        <v>23.577999999999999</v>
      </c>
      <c r="T169" s="29">
        <f>$F$169+$G$169+$H$169+$I$169+$J$169+$K$169+$L$169+$M$169+$N$169+$O$169+$P$169+$Q$169+$R$169+$S$169</f>
        <v>212.52199999999999</v>
      </c>
      <c r="U169" s="29">
        <v>1</v>
      </c>
      <c r="V169" s="30">
        <f>ROUND($T$169*$U$169,3)</f>
        <v>212.52199999999999</v>
      </c>
      <c r="W169" s="76"/>
      <c r="X169" s="82"/>
      <c r="Y169" s="55">
        <f>$X$169+$W$169</f>
        <v>0</v>
      </c>
      <c r="Z169" s="30">
        <f>$T$169*$W$169</f>
        <v>0</v>
      </c>
      <c r="AA169" s="30">
        <f>$V$169*$X$169</f>
        <v>0</v>
      </c>
      <c r="AB169" s="30">
        <f>$AA$169+$Z$169</f>
        <v>0</v>
      </c>
      <c r="AC169" s="30"/>
      <c r="AD169" s="100"/>
      <c r="AE169" s="16">
        <f t="shared" si="6"/>
        <v>0</v>
      </c>
      <c r="AF169" s="16">
        <f t="shared" si="7"/>
        <v>28613.200000000001</v>
      </c>
      <c r="AG169" s="16">
        <f t="shared" si="8"/>
        <v>28613.200000000001</v>
      </c>
    </row>
    <row r="170" spans="2:33" s="1" customFormat="1" ht="11.1" customHeight="1" outlineLevel="1" x14ac:dyDescent="0.2">
      <c r="B170" s="31"/>
      <c r="C170" s="32" t="s">
        <v>176</v>
      </c>
      <c r="D170" s="33" t="s">
        <v>78</v>
      </c>
      <c r="E170" s="33"/>
      <c r="F170" s="34">
        <v>0.47399999999999998</v>
      </c>
      <c r="G170" s="34">
        <v>0.51800000000000002</v>
      </c>
      <c r="H170" s="34">
        <v>0.51800000000000002</v>
      </c>
      <c r="I170" s="34">
        <v>0.42699999999999999</v>
      </c>
      <c r="J170" s="34">
        <v>0.29499999999999998</v>
      </c>
      <c r="K170" s="34">
        <v>0.48699999999999999</v>
      </c>
      <c r="L170" s="34">
        <v>0.29499999999999998</v>
      </c>
      <c r="M170" s="34">
        <v>0.42699999999999999</v>
      </c>
      <c r="N170" s="34">
        <v>0.51800000000000002</v>
      </c>
      <c r="O170" s="34">
        <v>0.51800000000000002</v>
      </c>
      <c r="P170" s="34">
        <v>0.45800000000000002</v>
      </c>
      <c r="Q170" s="34">
        <v>0.29199999999999998</v>
      </c>
      <c r="R170" s="34">
        <v>0.441</v>
      </c>
      <c r="S170" s="34">
        <v>0.70699999999999996</v>
      </c>
      <c r="T170" s="34">
        <f>$F$170+$G$170+$H$170+$I$170+$J$170+$K$170+$L$170+$M$170+$N$170+$O$170+$P$170+$Q$170+$R$170+$S$170</f>
        <v>6.375</v>
      </c>
      <c r="U170" s="36">
        <v>1.02</v>
      </c>
      <c r="V170" s="35">
        <f>ROUND($T$170*$U$170,3)</f>
        <v>6.5030000000000001</v>
      </c>
      <c r="W170" s="78"/>
      <c r="X170" s="79">
        <v>4400</v>
      </c>
      <c r="Y170" s="35">
        <f>$X$170+$W$170</f>
        <v>4400</v>
      </c>
      <c r="Z170" s="35">
        <f>$T$170*$W$170</f>
        <v>0</v>
      </c>
      <c r="AA170" s="35">
        <f>$V$170*$X$170</f>
        <v>28613.200000000001</v>
      </c>
      <c r="AB170" s="35">
        <f>$AA$170+$Z$170</f>
        <v>28613.200000000001</v>
      </c>
      <c r="AC170" s="37"/>
      <c r="AD170" s="101"/>
      <c r="AE170" s="16">
        <f t="shared" si="6"/>
        <v>0</v>
      </c>
      <c r="AF170" s="16">
        <f t="shared" si="7"/>
        <v>0</v>
      </c>
      <c r="AG170" s="16">
        <f t="shared" si="8"/>
        <v>0</v>
      </c>
    </row>
    <row r="171" spans="2:33" s="1" customFormat="1" ht="12" customHeight="1" x14ac:dyDescent="0.2">
      <c r="B171" s="7"/>
      <c r="C171" s="8" t="s">
        <v>177</v>
      </c>
      <c r="D171" s="9"/>
      <c r="E171" s="9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92"/>
      <c r="X171" s="87"/>
      <c r="Y171" s="10"/>
      <c r="Z171" s="10">
        <f>$Z$172</f>
        <v>0</v>
      </c>
      <c r="AA171" s="10">
        <f>$AA$172</f>
        <v>369912.72580000001</v>
      </c>
      <c r="AB171" s="10">
        <f>$AB$172</f>
        <v>369912.72580000001</v>
      </c>
      <c r="AC171" s="10"/>
      <c r="AD171" s="92"/>
      <c r="AE171" s="16">
        <f t="shared" si="6"/>
        <v>0</v>
      </c>
      <c r="AF171" s="16">
        <f t="shared" si="7"/>
        <v>0</v>
      </c>
      <c r="AG171" s="16">
        <f t="shared" si="8"/>
        <v>0</v>
      </c>
    </row>
    <row r="172" spans="2:33" s="4" customFormat="1" ht="12" customHeight="1" outlineLevel="1" x14ac:dyDescent="0.2">
      <c r="B172" s="11"/>
      <c r="C172" s="12" t="s">
        <v>178</v>
      </c>
      <c r="D172" s="13"/>
      <c r="E172" s="13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86"/>
      <c r="X172" s="81"/>
      <c r="Y172" s="12"/>
      <c r="Z172" s="14">
        <f>$Z$173+$Z$178+$Z$184</f>
        <v>0</v>
      </c>
      <c r="AA172" s="14">
        <f>$AA$173+$AA$178+$AA$184</f>
        <v>369912.72580000001</v>
      </c>
      <c r="AB172" s="14">
        <f>$AB$173+$AB$178+$AB$184</f>
        <v>369912.72580000001</v>
      </c>
      <c r="AC172" s="15"/>
      <c r="AD172" s="98"/>
      <c r="AE172" s="16">
        <f t="shared" si="6"/>
        <v>0</v>
      </c>
      <c r="AF172" s="16">
        <f t="shared" si="7"/>
        <v>0</v>
      </c>
      <c r="AG172" s="16">
        <f t="shared" si="8"/>
        <v>0</v>
      </c>
    </row>
    <row r="173" spans="2:33" s="16" customFormat="1" ht="42" customHeight="1" outlineLevel="1" x14ac:dyDescent="0.15">
      <c r="B173" s="17">
        <v>36</v>
      </c>
      <c r="C173" s="18" t="s">
        <v>179</v>
      </c>
      <c r="D173" s="19" t="s">
        <v>180</v>
      </c>
      <c r="E173" s="19"/>
      <c r="F173" s="22"/>
      <c r="G173" s="20">
        <v>0.30099999999999999</v>
      </c>
      <c r="H173" s="20">
        <v>0.30099999999999999</v>
      </c>
      <c r="I173" s="20">
        <v>0.124</v>
      </c>
      <c r="J173" s="22"/>
      <c r="K173" s="22"/>
      <c r="L173" s="22"/>
      <c r="M173" s="20">
        <v>0.124</v>
      </c>
      <c r="N173" s="20">
        <v>0.30099999999999999</v>
      </c>
      <c r="O173" s="20">
        <v>0.30099999999999999</v>
      </c>
      <c r="P173" s="22"/>
      <c r="Q173" s="22"/>
      <c r="R173" s="22"/>
      <c r="S173" s="20">
        <v>0.33500000000000002</v>
      </c>
      <c r="T173" s="20">
        <v>1.7869999999999999</v>
      </c>
      <c r="U173" s="22"/>
      <c r="V173" s="20">
        <v>1.7869999999999999</v>
      </c>
      <c r="W173" s="80"/>
      <c r="X173" s="80"/>
      <c r="Y173" s="22">
        <f>$AB$173/$V$173</f>
        <v>105268.57302742027</v>
      </c>
      <c r="Z173" s="22">
        <f>$Z$174+$Z$175+$Z$176+$Z$177</f>
        <v>0</v>
      </c>
      <c r="AA173" s="22">
        <f>$AA$174+$AA$175+$AA$176+$AA$177</f>
        <v>188114.94</v>
      </c>
      <c r="AB173" s="22">
        <f>$AB$174+$AB$175+$AB$176+$AB$177</f>
        <v>188114.94</v>
      </c>
      <c r="AC173" s="24" t="s">
        <v>181</v>
      </c>
      <c r="AD173" s="99"/>
      <c r="AE173" s="16">
        <f t="shared" si="6"/>
        <v>0</v>
      </c>
      <c r="AF173" s="16">
        <f t="shared" si="7"/>
        <v>0</v>
      </c>
      <c r="AG173" s="16">
        <f t="shared" si="8"/>
        <v>0</v>
      </c>
    </row>
    <row r="174" spans="2:33" s="25" customFormat="1" ht="11.1" customHeight="1" outlineLevel="1" x14ac:dyDescent="0.2">
      <c r="B174" s="26"/>
      <c r="C174" s="27" t="s">
        <v>32</v>
      </c>
      <c r="D174" s="28" t="s">
        <v>180</v>
      </c>
      <c r="E174" s="28"/>
      <c r="F174" s="30"/>
      <c r="G174" s="29">
        <v>0.30099999999999999</v>
      </c>
      <c r="H174" s="29">
        <v>0.30099999999999999</v>
      </c>
      <c r="I174" s="29">
        <v>0.124</v>
      </c>
      <c r="J174" s="30"/>
      <c r="K174" s="30"/>
      <c r="L174" s="30"/>
      <c r="M174" s="29">
        <v>0.124</v>
      </c>
      <c r="N174" s="29">
        <v>0.30099999999999999</v>
      </c>
      <c r="O174" s="29">
        <v>0.30099999999999999</v>
      </c>
      <c r="P174" s="30"/>
      <c r="Q174" s="30"/>
      <c r="R174" s="30"/>
      <c r="S174" s="29">
        <v>0.33500000000000002</v>
      </c>
      <c r="T174" s="29">
        <f>$F$174+$G$174+$H$174+$I$174+$J$174+$K$174+$L$174+$M$174+$N$174+$O$174+$P$174+$Q$174+$R$174+$S$174</f>
        <v>1.7869999999999999</v>
      </c>
      <c r="U174" s="29">
        <v>1</v>
      </c>
      <c r="V174" s="30">
        <f>ROUND($T$174*$U$174,3)</f>
        <v>1.7869999999999999</v>
      </c>
      <c r="W174" s="85"/>
      <c r="X174" s="79"/>
      <c r="Y174" s="56">
        <f>$X$174+$W$174</f>
        <v>0</v>
      </c>
      <c r="Z174" s="30">
        <f>$T$174*$W$174</f>
        <v>0</v>
      </c>
      <c r="AA174" s="30">
        <f>$V$174*$X$174</f>
        <v>0</v>
      </c>
      <c r="AB174" s="30">
        <f>$AA$174+$Z$174</f>
        <v>0</v>
      </c>
      <c r="AC174" s="30"/>
      <c r="AD174" s="100"/>
      <c r="AE174" s="16">
        <f t="shared" si="6"/>
        <v>0</v>
      </c>
      <c r="AF174" s="16">
        <f t="shared" si="7"/>
        <v>10500</v>
      </c>
      <c r="AG174" s="16">
        <f t="shared" si="8"/>
        <v>10500</v>
      </c>
    </row>
    <row r="175" spans="2:33" s="1" customFormat="1" ht="11.1" customHeight="1" outlineLevel="1" x14ac:dyDescent="0.2">
      <c r="B175" s="31"/>
      <c r="C175" s="32" t="s">
        <v>182</v>
      </c>
      <c r="D175" s="33" t="s">
        <v>80</v>
      </c>
      <c r="E175" s="33"/>
      <c r="F175" s="35"/>
      <c r="G175" s="34">
        <v>12</v>
      </c>
      <c r="H175" s="34">
        <v>12</v>
      </c>
      <c r="I175" s="34">
        <v>4</v>
      </c>
      <c r="J175" s="35"/>
      <c r="K175" s="35"/>
      <c r="L175" s="35"/>
      <c r="M175" s="34">
        <v>4</v>
      </c>
      <c r="N175" s="34">
        <v>12</v>
      </c>
      <c r="O175" s="34">
        <v>12</v>
      </c>
      <c r="P175" s="35"/>
      <c r="Q175" s="35"/>
      <c r="R175" s="35"/>
      <c r="S175" s="34">
        <v>14</v>
      </c>
      <c r="T175" s="34">
        <f>$F$175+$G$175+$H$175+$I$175+$J$175+$K$175+$L$175+$M$175+$N$175+$O$175+$P$175+$Q$175+$R$175+$S$175</f>
        <v>70</v>
      </c>
      <c r="U175" s="40">
        <v>1</v>
      </c>
      <c r="V175" s="35">
        <f>ROUND($T$175*$U$175,3)</f>
        <v>70</v>
      </c>
      <c r="W175" s="78"/>
      <c r="X175" s="79">
        <v>150</v>
      </c>
      <c r="Y175" s="35">
        <f>$X$175+$W$175</f>
        <v>150</v>
      </c>
      <c r="Z175" s="35">
        <f>$T$175*$W$175</f>
        <v>0</v>
      </c>
      <c r="AA175" s="35">
        <f>$V$175*$X$175</f>
        <v>10500</v>
      </c>
      <c r="AB175" s="35">
        <f>$AA$175+$Z$175</f>
        <v>10500</v>
      </c>
      <c r="AC175" s="37"/>
      <c r="AD175" s="101"/>
      <c r="AE175" s="16">
        <f t="shared" si="6"/>
        <v>0</v>
      </c>
      <c r="AF175" s="16">
        <f t="shared" si="7"/>
        <v>2719.94</v>
      </c>
      <c r="AG175" s="16">
        <f t="shared" si="8"/>
        <v>2719.94</v>
      </c>
    </row>
    <row r="176" spans="2:33" s="1" customFormat="1" ht="11.1" customHeight="1" outlineLevel="1" x14ac:dyDescent="0.2">
      <c r="B176" s="31"/>
      <c r="C176" s="32" t="s">
        <v>183</v>
      </c>
      <c r="D176" s="33" t="s">
        <v>180</v>
      </c>
      <c r="E176" s="33"/>
      <c r="F176" s="35"/>
      <c r="G176" s="34">
        <v>7.0000000000000001E-3</v>
      </c>
      <c r="H176" s="34">
        <v>7.0000000000000001E-3</v>
      </c>
      <c r="I176" s="34">
        <v>2E-3</v>
      </c>
      <c r="J176" s="35"/>
      <c r="K176" s="35"/>
      <c r="L176" s="35"/>
      <c r="M176" s="34">
        <v>2E-3</v>
      </c>
      <c r="N176" s="34">
        <v>7.0000000000000001E-3</v>
      </c>
      <c r="O176" s="34">
        <v>7.0000000000000001E-3</v>
      </c>
      <c r="P176" s="35"/>
      <c r="Q176" s="35"/>
      <c r="R176" s="35"/>
      <c r="S176" s="34">
        <v>8.0000000000000002E-3</v>
      </c>
      <c r="T176" s="34">
        <f>$F$176+$G$176+$H$176+$I$176+$J$176+$K$176+$L$176+$M$176+$N$176+$O$176+$P$176+$Q$176+$R$176+$S$176</f>
        <v>0.04</v>
      </c>
      <c r="U176" s="36">
        <v>1.03</v>
      </c>
      <c r="V176" s="35">
        <f>ROUND($T$176*$U$176,3)</f>
        <v>4.1000000000000002E-2</v>
      </c>
      <c r="W176" s="78"/>
      <c r="X176" s="79">
        <v>66340</v>
      </c>
      <c r="Y176" s="57">
        <f>$X$176+$W$176</f>
        <v>66340</v>
      </c>
      <c r="Z176" s="35">
        <f>$T$176*$W$176</f>
        <v>0</v>
      </c>
      <c r="AA176" s="35">
        <f>$V$176*$X$176</f>
        <v>2719.94</v>
      </c>
      <c r="AB176" s="35">
        <f>$AA$176+$Z$176</f>
        <v>2719.94</v>
      </c>
      <c r="AC176" s="37"/>
      <c r="AD176" s="101"/>
      <c r="AE176" s="16">
        <f t="shared" si="6"/>
        <v>0</v>
      </c>
      <c r="AF176" s="16">
        <f t="shared" si="7"/>
        <v>174895</v>
      </c>
      <c r="AG176" s="16">
        <f t="shared" si="8"/>
        <v>174895</v>
      </c>
    </row>
    <row r="177" spans="2:33" s="1" customFormat="1" ht="11.1" customHeight="1" outlineLevel="1" x14ac:dyDescent="0.2">
      <c r="B177" s="31"/>
      <c r="C177" s="32" t="s">
        <v>184</v>
      </c>
      <c r="D177" s="33" t="s">
        <v>180</v>
      </c>
      <c r="E177" s="33"/>
      <c r="F177" s="35"/>
      <c r="G177" s="34">
        <v>0.30099999999999999</v>
      </c>
      <c r="H177" s="34">
        <v>0.30099999999999999</v>
      </c>
      <c r="I177" s="34">
        <v>0.124</v>
      </c>
      <c r="J177" s="35"/>
      <c r="K177" s="35"/>
      <c r="L177" s="35"/>
      <c r="M177" s="34">
        <v>0.124</v>
      </c>
      <c r="N177" s="34">
        <v>0.30099999999999999</v>
      </c>
      <c r="O177" s="34">
        <v>0.30099999999999999</v>
      </c>
      <c r="P177" s="35"/>
      <c r="Q177" s="35"/>
      <c r="R177" s="35"/>
      <c r="S177" s="34">
        <v>0.33500000000000002</v>
      </c>
      <c r="T177" s="34">
        <f>$F$177+$G$177+$H$177+$I$177+$J$177+$K$177+$L$177+$M$177+$N$177+$O$177+$P$177+$Q$177+$R$177+$S$177</f>
        <v>1.7869999999999999</v>
      </c>
      <c r="U177" s="36">
        <v>1.03</v>
      </c>
      <c r="V177" s="35">
        <f>ROUND($T$177*$U$177,3)</f>
        <v>1.841</v>
      </c>
      <c r="W177" s="78"/>
      <c r="X177" s="79">
        <v>95000</v>
      </c>
      <c r="Y177" s="57">
        <f>$X$177+$W$177</f>
        <v>95000</v>
      </c>
      <c r="Z177" s="35">
        <f>$T$177*$W$177</f>
        <v>0</v>
      </c>
      <c r="AA177" s="35">
        <f>$V$177*$X$177</f>
        <v>174895</v>
      </c>
      <c r="AB177" s="35">
        <f>$AA$177+$Z$177</f>
        <v>174895</v>
      </c>
      <c r="AC177" s="37" t="s">
        <v>185</v>
      </c>
      <c r="AD177" s="101"/>
      <c r="AE177" s="16">
        <f t="shared" si="6"/>
        <v>0</v>
      </c>
      <c r="AF177" s="16">
        <f t="shared" si="7"/>
        <v>0</v>
      </c>
      <c r="AG177" s="16">
        <f t="shared" si="8"/>
        <v>0</v>
      </c>
    </row>
    <row r="178" spans="2:33" s="16" customFormat="1" ht="32.1" customHeight="1" outlineLevel="1" x14ac:dyDescent="0.15">
      <c r="B178" s="17">
        <v>37</v>
      </c>
      <c r="C178" s="18" t="s">
        <v>186</v>
      </c>
      <c r="D178" s="19" t="s">
        <v>112</v>
      </c>
      <c r="E178" s="19"/>
      <c r="F178" s="22"/>
      <c r="G178" s="20">
        <v>16.335000000000001</v>
      </c>
      <c r="H178" s="20">
        <v>16.335000000000001</v>
      </c>
      <c r="I178" s="20">
        <v>6.75</v>
      </c>
      <c r="J178" s="22"/>
      <c r="K178" s="22"/>
      <c r="L178" s="22"/>
      <c r="M178" s="20">
        <v>6.75</v>
      </c>
      <c r="N178" s="20">
        <v>16.335000000000001</v>
      </c>
      <c r="O178" s="20">
        <v>16.335000000000001</v>
      </c>
      <c r="P178" s="22"/>
      <c r="Q178" s="22"/>
      <c r="R178" s="22"/>
      <c r="S178" s="20">
        <v>18.190000000000001</v>
      </c>
      <c r="T178" s="20">
        <v>97.03</v>
      </c>
      <c r="U178" s="22"/>
      <c r="V178" s="20">
        <v>97.03</v>
      </c>
      <c r="W178" s="80"/>
      <c r="X178" s="81"/>
      <c r="Y178" s="22">
        <f>$AB$178/$V$178</f>
        <v>625.86525610635886</v>
      </c>
      <c r="Z178" s="22">
        <f>$Z$179+$Z$180+$Z$181+$Z$182+$Z$183</f>
        <v>0</v>
      </c>
      <c r="AA178" s="22">
        <f>$AA$179+$AA$180+$AA$181+$AA$182+$AA$183</f>
        <v>60727.705800000003</v>
      </c>
      <c r="AB178" s="22">
        <f>$AB$179+$AB$180+$AB$181+$AB$182+$AB$183</f>
        <v>60727.705800000003</v>
      </c>
      <c r="AC178" s="24" t="s">
        <v>187</v>
      </c>
      <c r="AD178" s="99"/>
      <c r="AE178" s="16">
        <f t="shared" si="6"/>
        <v>0</v>
      </c>
      <c r="AF178" s="16">
        <f t="shared" si="7"/>
        <v>0</v>
      </c>
      <c r="AG178" s="16">
        <f t="shared" si="8"/>
        <v>0</v>
      </c>
    </row>
    <row r="179" spans="2:33" s="25" customFormat="1" ht="11.1" customHeight="1" outlineLevel="1" x14ac:dyDescent="0.2">
      <c r="B179" s="26"/>
      <c r="C179" s="27" t="s">
        <v>32</v>
      </c>
      <c r="D179" s="28" t="s">
        <v>112</v>
      </c>
      <c r="E179" s="28"/>
      <c r="F179" s="30"/>
      <c r="G179" s="29">
        <v>16.335000000000001</v>
      </c>
      <c r="H179" s="29">
        <v>16.335000000000001</v>
      </c>
      <c r="I179" s="29">
        <v>6.75</v>
      </c>
      <c r="J179" s="30"/>
      <c r="K179" s="30"/>
      <c r="L179" s="30"/>
      <c r="M179" s="29">
        <v>6.75</v>
      </c>
      <c r="N179" s="29">
        <v>16.335000000000001</v>
      </c>
      <c r="O179" s="29">
        <v>16.335000000000001</v>
      </c>
      <c r="P179" s="30"/>
      <c r="Q179" s="30"/>
      <c r="R179" s="30"/>
      <c r="S179" s="29">
        <v>18.190000000000001</v>
      </c>
      <c r="T179" s="29">
        <f>$F$179+$G$179+$H$179+$I$179+$J$179+$K$179+$L$179+$M$179+$N$179+$O$179+$P$179+$Q$179+$R$179+$S$179</f>
        <v>97.03</v>
      </c>
      <c r="U179" s="29">
        <v>1</v>
      </c>
      <c r="V179" s="30">
        <f>ROUND($T$179*$U$179,3)</f>
        <v>97.03</v>
      </c>
      <c r="W179" s="76"/>
      <c r="X179" s="82"/>
      <c r="Y179" s="55">
        <f>$X$179+$W$179</f>
        <v>0</v>
      </c>
      <c r="Z179" s="30">
        <f>$T$179*$W$179</f>
        <v>0</v>
      </c>
      <c r="AA179" s="30">
        <f>$V$179*$X$179</f>
        <v>0</v>
      </c>
      <c r="AB179" s="30">
        <f>$AA$179+$Z$179</f>
        <v>0</v>
      </c>
      <c r="AC179" s="30"/>
      <c r="AD179" s="100"/>
      <c r="AE179" s="16">
        <f t="shared" si="6"/>
        <v>0</v>
      </c>
      <c r="AF179" s="16">
        <f t="shared" si="7"/>
        <v>1002.3299999999999</v>
      </c>
      <c r="AG179" s="16">
        <f t="shared" si="8"/>
        <v>1002.3299999999999</v>
      </c>
    </row>
    <row r="180" spans="2:33" s="1" customFormat="1" ht="21.95" customHeight="1" outlineLevel="1" x14ac:dyDescent="0.2">
      <c r="B180" s="31"/>
      <c r="C180" s="32" t="s">
        <v>188</v>
      </c>
      <c r="D180" s="33" t="s">
        <v>80</v>
      </c>
      <c r="E180" s="33"/>
      <c r="F180" s="35"/>
      <c r="G180" s="34">
        <v>65</v>
      </c>
      <c r="H180" s="34">
        <v>65</v>
      </c>
      <c r="I180" s="34">
        <v>27</v>
      </c>
      <c r="J180" s="35"/>
      <c r="K180" s="35"/>
      <c r="L180" s="35"/>
      <c r="M180" s="34">
        <v>27</v>
      </c>
      <c r="N180" s="34">
        <v>65</v>
      </c>
      <c r="O180" s="34">
        <v>65</v>
      </c>
      <c r="P180" s="35"/>
      <c r="Q180" s="35"/>
      <c r="R180" s="35"/>
      <c r="S180" s="34">
        <v>73</v>
      </c>
      <c r="T180" s="34">
        <f>$F$180+$G$180+$H$180+$I$180+$J$180+$K$180+$L$180+$M$180+$N$180+$O$180+$P$180+$Q$180+$R$180+$S$180</f>
        <v>387</v>
      </c>
      <c r="U180" s="40">
        <v>1</v>
      </c>
      <c r="V180" s="35">
        <f>ROUND($T$180*$U$180,3)</f>
        <v>387</v>
      </c>
      <c r="W180" s="78"/>
      <c r="X180" s="79">
        <v>2.59</v>
      </c>
      <c r="Y180" s="35">
        <f>$X$180+$W$180</f>
        <v>2.59</v>
      </c>
      <c r="Z180" s="35">
        <f>$T$180*$W$180</f>
        <v>0</v>
      </c>
      <c r="AA180" s="35">
        <f>$V$180*$X$180</f>
        <v>1002.3299999999999</v>
      </c>
      <c r="AB180" s="35">
        <f>$AA$180+$Z$180</f>
        <v>1002.3299999999999</v>
      </c>
      <c r="AC180" s="37"/>
      <c r="AD180" s="101"/>
      <c r="AE180" s="16">
        <f t="shared" si="6"/>
        <v>0</v>
      </c>
      <c r="AF180" s="16">
        <f t="shared" si="7"/>
        <v>11105.419999999998</v>
      </c>
      <c r="AG180" s="16">
        <f t="shared" si="8"/>
        <v>11105.419999999998</v>
      </c>
    </row>
    <row r="181" spans="2:33" s="1" customFormat="1" ht="11.1" customHeight="1" outlineLevel="1" x14ac:dyDescent="0.2">
      <c r="B181" s="31"/>
      <c r="C181" s="32" t="s">
        <v>109</v>
      </c>
      <c r="D181" s="33" t="s">
        <v>67</v>
      </c>
      <c r="E181" s="33"/>
      <c r="F181" s="35"/>
      <c r="G181" s="34">
        <v>5.391</v>
      </c>
      <c r="H181" s="34">
        <v>5.391</v>
      </c>
      <c r="I181" s="34">
        <v>2.2280000000000002</v>
      </c>
      <c r="J181" s="35"/>
      <c r="K181" s="35"/>
      <c r="L181" s="35"/>
      <c r="M181" s="34">
        <v>2.2280000000000002</v>
      </c>
      <c r="N181" s="34">
        <v>5.391</v>
      </c>
      <c r="O181" s="34">
        <v>5.391</v>
      </c>
      <c r="P181" s="35"/>
      <c r="Q181" s="35"/>
      <c r="R181" s="35"/>
      <c r="S181" s="34">
        <v>6.0030000000000001</v>
      </c>
      <c r="T181" s="34">
        <f>$F$181+$G$181+$H$181+$I$181+$J$181+$K$181+$L$181+$M$181+$N$181+$O$181+$P$181+$Q$181+$R$181+$S$181</f>
        <v>32.022999999999996</v>
      </c>
      <c r="U181" s="36">
        <v>1.02</v>
      </c>
      <c r="V181" s="35">
        <f>ROUND($T$181*$U$181,3)</f>
        <v>32.662999999999997</v>
      </c>
      <c r="W181" s="78"/>
      <c r="X181" s="79">
        <v>340</v>
      </c>
      <c r="Y181" s="36">
        <f>$X$181+$W$181</f>
        <v>340</v>
      </c>
      <c r="Z181" s="35">
        <f>$T$181*$W$181</f>
        <v>0</v>
      </c>
      <c r="AA181" s="35">
        <f>$V$181*$X$181</f>
        <v>11105.419999999998</v>
      </c>
      <c r="AB181" s="35">
        <f>$AA$181+$Z$181</f>
        <v>11105.419999999998</v>
      </c>
      <c r="AC181" s="37"/>
      <c r="AD181" s="101"/>
      <c r="AE181" s="16">
        <f t="shared" si="6"/>
        <v>0</v>
      </c>
      <c r="AF181" s="16">
        <f t="shared" si="7"/>
        <v>46278.605800000005</v>
      </c>
      <c r="AG181" s="16">
        <f t="shared" si="8"/>
        <v>46278.605800000005</v>
      </c>
    </row>
    <row r="182" spans="2:33" s="1" customFormat="1" ht="11.1" customHeight="1" outlineLevel="1" x14ac:dyDescent="0.2">
      <c r="B182" s="31"/>
      <c r="C182" s="32" t="s">
        <v>152</v>
      </c>
      <c r="D182" s="33" t="s">
        <v>112</v>
      </c>
      <c r="E182" s="33"/>
      <c r="F182" s="35"/>
      <c r="G182" s="34">
        <v>32.67</v>
      </c>
      <c r="H182" s="34">
        <v>32.67</v>
      </c>
      <c r="I182" s="34">
        <v>13.5</v>
      </c>
      <c r="J182" s="35"/>
      <c r="K182" s="35"/>
      <c r="L182" s="35"/>
      <c r="M182" s="34">
        <v>13.5</v>
      </c>
      <c r="N182" s="34">
        <v>32.67</v>
      </c>
      <c r="O182" s="34">
        <v>32.67</v>
      </c>
      <c r="P182" s="35"/>
      <c r="Q182" s="35"/>
      <c r="R182" s="35"/>
      <c r="S182" s="34">
        <v>36.380000000000003</v>
      </c>
      <c r="T182" s="34">
        <f>$F$182+$G$182+$H$182+$I$182+$J$182+$K$182+$L$182+$M$182+$N$182+$O$182+$P$182+$Q$182+$R$182+$S$182</f>
        <v>194.06</v>
      </c>
      <c r="U182" s="35">
        <f>1.02</f>
        <v>1.02</v>
      </c>
      <c r="V182" s="35">
        <f>ROUND($T$182*$U$182,3)</f>
        <v>197.941</v>
      </c>
      <c r="W182" s="78"/>
      <c r="X182" s="75">
        <v>233.8</v>
      </c>
      <c r="Y182" s="36">
        <f>$X$182+$W$182</f>
        <v>233.8</v>
      </c>
      <c r="Z182" s="35">
        <f>$T$182*$W$182</f>
        <v>0</v>
      </c>
      <c r="AA182" s="35">
        <f>$V$182*$X$182</f>
        <v>46278.605800000005</v>
      </c>
      <c r="AB182" s="35">
        <f>$AA$182+$Z$182</f>
        <v>46278.605800000005</v>
      </c>
      <c r="AC182" s="37" t="s">
        <v>189</v>
      </c>
      <c r="AD182" s="101"/>
      <c r="AE182" s="16">
        <f t="shared" si="6"/>
        <v>0</v>
      </c>
      <c r="AF182" s="16">
        <f t="shared" si="7"/>
        <v>2341.35</v>
      </c>
      <c r="AG182" s="16">
        <f t="shared" si="8"/>
        <v>2341.35</v>
      </c>
    </row>
    <row r="183" spans="2:33" s="1" customFormat="1" ht="21.95" customHeight="1" outlineLevel="1" x14ac:dyDescent="0.2">
      <c r="B183" s="31"/>
      <c r="C183" s="32" t="s">
        <v>147</v>
      </c>
      <c r="D183" s="33" t="s">
        <v>80</v>
      </c>
      <c r="E183" s="33"/>
      <c r="F183" s="35"/>
      <c r="G183" s="34">
        <v>65</v>
      </c>
      <c r="H183" s="34">
        <v>65</v>
      </c>
      <c r="I183" s="34">
        <v>27</v>
      </c>
      <c r="J183" s="35"/>
      <c r="K183" s="35"/>
      <c r="L183" s="35"/>
      <c r="M183" s="34">
        <v>27</v>
      </c>
      <c r="N183" s="34">
        <v>65</v>
      </c>
      <c r="O183" s="34">
        <v>65</v>
      </c>
      <c r="P183" s="35"/>
      <c r="Q183" s="35"/>
      <c r="R183" s="35"/>
      <c r="S183" s="34">
        <v>73</v>
      </c>
      <c r="T183" s="34">
        <f>$F$183+$G$183+$H$183+$I$183+$J$183+$K$183+$L$183+$M$183+$N$183+$O$183+$P$183+$Q$183+$R$183+$S$183</f>
        <v>387</v>
      </c>
      <c r="U183" s="35">
        <f>1</f>
        <v>1</v>
      </c>
      <c r="V183" s="35">
        <f>ROUND($T$183*$U$183,3)</f>
        <v>387</v>
      </c>
      <c r="W183" s="78"/>
      <c r="X183" s="79">
        <v>6.05</v>
      </c>
      <c r="Y183" s="36">
        <f>$X$183+$W$183</f>
        <v>6.05</v>
      </c>
      <c r="Z183" s="35">
        <f>$T$183*$W$183</f>
        <v>0</v>
      </c>
      <c r="AA183" s="35">
        <f>$V$183*$X$183</f>
        <v>2341.35</v>
      </c>
      <c r="AB183" s="35">
        <f>$AA$183+$Z$183</f>
        <v>2341.35</v>
      </c>
      <c r="AC183" s="37" t="s">
        <v>190</v>
      </c>
      <c r="AD183" s="101"/>
      <c r="AE183" s="16">
        <f t="shared" si="6"/>
        <v>0</v>
      </c>
      <c r="AF183" s="16">
        <f t="shared" si="7"/>
        <v>0</v>
      </c>
      <c r="AG183" s="16">
        <f t="shared" si="8"/>
        <v>0</v>
      </c>
    </row>
    <row r="184" spans="2:33" s="16" customFormat="1" ht="21.95" customHeight="1" outlineLevel="1" x14ac:dyDescent="0.15">
      <c r="B184" s="17">
        <v>38</v>
      </c>
      <c r="C184" s="18" t="s">
        <v>191</v>
      </c>
      <c r="D184" s="19" t="s">
        <v>112</v>
      </c>
      <c r="E184" s="19"/>
      <c r="F184" s="22"/>
      <c r="G184" s="20">
        <v>16.335000000000001</v>
      </c>
      <c r="H184" s="20">
        <v>16.335000000000001</v>
      </c>
      <c r="I184" s="20">
        <v>6.75</v>
      </c>
      <c r="J184" s="22"/>
      <c r="K184" s="22"/>
      <c r="L184" s="22"/>
      <c r="M184" s="20">
        <v>6.75</v>
      </c>
      <c r="N184" s="20">
        <v>16.335000000000001</v>
      </c>
      <c r="O184" s="20">
        <v>16.335000000000001</v>
      </c>
      <c r="P184" s="22"/>
      <c r="Q184" s="22"/>
      <c r="R184" s="22"/>
      <c r="S184" s="20">
        <v>18.190000000000001</v>
      </c>
      <c r="T184" s="20">
        <v>97.03</v>
      </c>
      <c r="U184" s="22"/>
      <c r="V184" s="20">
        <v>97.03</v>
      </c>
      <c r="W184" s="80"/>
      <c r="X184" s="81"/>
      <c r="Y184" s="22">
        <f>$AB$184/$V$184</f>
        <v>1247.7592497165824</v>
      </c>
      <c r="Z184" s="22">
        <f>$Z$185+$Z$186+$Z$187</f>
        <v>0</v>
      </c>
      <c r="AA184" s="22">
        <f>$AA$185+$AA$186+$AA$187</f>
        <v>121070.08</v>
      </c>
      <c r="AB184" s="22">
        <f>$AB$185+$AB$186+$AB$187</f>
        <v>121070.08</v>
      </c>
      <c r="AC184" s="24" t="s">
        <v>192</v>
      </c>
      <c r="AD184" s="99"/>
      <c r="AE184" s="16">
        <f t="shared" si="6"/>
        <v>0</v>
      </c>
      <c r="AF184" s="16">
        <f t="shared" si="7"/>
        <v>0</v>
      </c>
      <c r="AG184" s="16">
        <f t="shared" si="8"/>
        <v>0</v>
      </c>
    </row>
    <row r="185" spans="2:33" s="25" customFormat="1" ht="11.1" customHeight="1" outlineLevel="1" x14ac:dyDescent="0.2">
      <c r="B185" s="26"/>
      <c r="C185" s="27" t="s">
        <v>32</v>
      </c>
      <c r="D185" s="28" t="s">
        <v>112</v>
      </c>
      <c r="E185" s="28"/>
      <c r="F185" s="30"/>
      <c r="G185" s="29">
        <v>16.335000000000001</v>
      </c>
      <c r="H185" s="29">
        <v>16.335000000000001</v>
      </c>
      <c r="I185" s="29">
        <v>6.75</v>
      </c>
      <c r="J185" s="30"/>
      <c r="K185" s="30"/>
      <c r="L185" s="30"/>
      <c r="M185" s="29">
        <v>6.75</v>
      </c>
      <c r="N185" s="29">
        <v>16.335000000000001</v>
      </c>
      <c r="O185" s="29">
        <v>16.335000000000001</v>
      </c>
      <c r="P185" s="30"/>
      <c r="Q185" s="30"/>
      <c r="R185" s="30"/>
      <c r="S185" s="29">
        <v>18.190000000000001</v>
      </c>
      <c r="T185" s="29">
        <f>$F$185+$G$185+$H$185+$I$185+$J$185+$K$185+$L$185+$M$185+$N$185+$O$185+$P$185+$Q$185+$R$185+$S$185</f>
        <v>97.03</v>
      </c>
      <c r="U185" s="29">
        <v>1</v>
      </c>
      <c r="V185" s="30">
        <f>ROUND($T$185*$U$185,3)</f>
        <v>97.03</v>
      </c>
      <c r="W185" s="76"/>
      <c r="X185" s="82"/>
      <c r="Y185" s="55">
        <f>$X$185+$W$185</f>
        <v>0</v>
      </c>
      <c r="Z185" s="30">
        <f>$T$185*$W$185</f>
        <v>0</v>
      </c>
      <c r="AA185" s="30">
        <f>$V$185*$X$185</f>
        <v>0</v>
      </c>
      <c r="AB185" s="30">
        <f>$AA$185+$Z$185</f>
        <v>0</v>
      </c>
      <c r="AC185" s="30"/>
      <c r="AD185" s="100"/>
      <c r="AE185" s="16">
        <f t="shared" si="6"/>
        <v>0</v>
      </c>
      <c r="AF185" s="16">
        <f t="shared" si="7"/>
        <v>40000</v>
      </c>
      <c r="AG185" s="16">
        <f t="shared" si="8"/>
        <v>40000</v>
      </c>
    </row>
    <row r="186" spans="2:33" s="1" customFormat="1" ht="11.1" customHeight="1" outlineLevel="1" x14ac:dyDescent="0.2">
      <c r="B186" s="31"/>
      <c r="C186" s="32" t="s">
        <v>193</v>
      </c>
      <c r="D186" s="33" t="s">
        <v>80</v>
      </c>
      <c r="E186" s="33"/>
      <c r="F186" s="35"/>
      <c r="G186" s="34">
        <v>27</v>
      </c>
      <c r="H186" s="34">
        <v>27</v>
      </c>
      <c r="I186" s="34">
        <v>11</v>
      </c>
      <c r="J186" s="35"/>
      <c r="K186" s="35"/>
      <c r="L186" s="35"/>
      <c r="M186" s="34">
        <v>11</v>
      </c>
      <c r="N186" s="34">
        <v>27</v>
      </c>
      <c r="O186" s="34">
        <v>27</v>
      </c>
      <c r="P186" s="35"/>
      <c r="Q186" s="35"/>
      <c r="R186" s="35"/>
      <c r="S186" s="34">
        <v>30</v>
      </c>
      <c r="T186" s="34">
        <f>$F$186+$G$186+$H$186+$I$186+$J$186+$K$186+$L$186+$M$186+$N$186+$O$186+$P$186+$Q$186+$R$186+$S$186</f>
        <v>160</v>
      </c>
      <c r="U186" s="40">
        <v>1</v>
      </c>
      <c r="V186" s="35">
        <f>ROUND($T$186*$U$186,3)</f>
        <v>160</v>
      </c>
      <c r="W186" s="78"/>
      <c r="X186" s="79">
        <v>250</v>
      </c>
      <c r="Y186" s="36">
        <f>$X$186+$W$186</f>
        <v>250</v>
      </c>
      <c r="Z186" s="35">
        <f>$T$186*$W$186</f>
        <v>0</v>
      </c>
      <c r="AA186" s="35">
        <f>$V$186*$X$186</f>
        <v>40000</v>
      </c>
      <c r="AB186" s="35">
        <f>$AA$186+$Z$186</f>
        <v>40000</v>
      </c>
      <c r="AC186" s="37" t="s">
        <v>151</v>
      </c>
      <c r="AD186" s="101"/>
      <c r="AE186" s="16">
        <f t="shared" si="6"/>
        <v>0</v>
      </c>
      <c r="AF186" s="16">
        <f t="shared" si="7"/>
        <v>81070.080000000002</v>
      </c>
      <c r="AG186" s="16">
        <f t="shared" si="8"/>
        <v>81070.080000000002</v>
      </c>
    </row>
    <row r="187" spans="2:33" s="1" customFormat="1" ht="21.95" customHeight="1" outlineLevel="1" x14ac:dyDescent="0.2">
      <c r="B187" s="31"/>
      <c r="C187" s="32" t="s">
        <v>194</v>
      </c>
      <c r="D187" s="33" t="s">
        <v>67</v>
      </c>
      <c r="E187" s="33"/>
      <c r="F187" s="35"/>
      <c r="G187" s="34">
        <v>8.4939999999999998</v>
      </c>
      <c r="H187" s="34">
        <v>8.4939999999999998</v>
      </c>
      <c r="I187" s="34">
        <v>3.51</v>
      </c>
      <c r="J187" s="35"/>
      <c r="K187" s="35"/>
      <c r="L187" s="35"/>
      <c r="M187" s="34">
        <v>3.51</v>
      </c>
      <c r="N187" s="34">
        <v>8.4939999999999998</v>
      </c>
      <c r="O187" s="34">
        <v>8.4939999999999998</v>
      </c>
      <c r="P187" s="35"/>
      <c r="Q187" s="35"/>
      <c r="R187" s="35"/>
      <c r="S187" s="34">
        <v>9.4580000000000002</v>
      </c>
      <c r="T187" s="34">
        <f>$F$187+$G$187+$H$187+$I$187+$J$187+$K$187+$L$187+$M$187+$N$187+$O$187+$P$187+$Q$187+$R$187+$S$187</f>
        <v>50.453999999999994</v>
      </c>
      <c r="U187" s="35">
        <f>1.03</f>
        <v>1.03</v>
      </c>
      <c r="V187" s="35">
        <f>ROUND($T$187*$U$187,3)</f>
        <v>51.968000000000004</v>
      </c>
      <c r="W187" s="78"/>
      <c r="X187" s="79">
        <v>1560</v>
      </c>
      <c r="Y187" s="57">
        <f>$X$187+$W$187</f>
        <v>1560</v>
      </c>
      <c r="Z187" s="35">
        <f>$T$187*$W$187</f>
        <v>0</v>
      </c>
      <c r="AA187" s="35">
        <f>$V$187*$X$187</f>
        <v>81070.080000000002</v>
      </c>
      <c r="AB187" s="35">
        <f>$AA$187+$Z$187</f>
        <v>81070.080000000002</v>
      </c>
      <c r="AC187" s="37"/>
      <c r="AD187" s="101"/>
      <c r="AE187" s="16">
        <f t="shared" si="6"/>
        <v>0</v>
      </c>
      <c r="AF187" s="16">
        <f t="shared" si="7"/>
        <v>0</v>
      </c>
      <c r="AG187" s="16">
        <f t="shared" si="8"/>
        <v>0</v>
      </c>
    </row>
    <row r="188" spans="2:33" s="4" customFormat="1" ht="12" customHeight="1" x14ac:dyDescent="0.2">
      <c r="B188" s="42"/>
      <c r="C188" s="43" t="s">
        <v>195</v>
      </c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5">
        <f>$Z$14+$Z$59+$Z$98+$Z$145+$Z$161+$Z$172</f>
        <v>0</v>
      </c>
      <c r="AA188" s="45">
        <f>$AA$14+$AA$59+$AA$98+$AA$145+$AA$161+$AA$172</f>
        <v>18541721.313680004</v>
      </c>
      <c r="AB188" s="45">
        <f>$AB$14+$AB$59+$AB$98+$AB$145+$AB$161+$AB$172</f>
        <v>18541721.313680004</v>
      </c>
      <c r="AC188" s="45"/>
      <c r="AD188" s="103"/>
      <c r="AE188" s="4">
        <f>SUM(AE15:AE187)</f>
        <v>0</v>
      </c>
      <c r="AF188" s="4">
        <f t="shared" ref="AF188:AG188" si="9">SUM(AF15:AF187)</f>
        <v>18541721.313679997</v>
      </c>
      <c r="AG188" s="4">
        <f t="shared" si="9"/>
        <v>18541721.313679997</v>
      </c>
    </row>
    <row r="189" spans="2:33" s="1" customFormat="1" ht="11.1" customHeight="1" x14ac:dyDescent="0.2">
      <c r="B189" s="46"/>
      <c r="C189" s="47" t="s">
        <v>196</v>
      </c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66"/>
      <c r="X189" s="66"/>
      <c r="Y189" s="31"/>
      <c r="Z189" s="31"/>
      <c r="AB189" s="35"/>
      <c r="AC189" s="35"/>
      <c r="AD189" s="104"/>
    </row>
    <row r="190" spans="2:33" s="25" customFormat="1" ht="11.1" customHeight="1" x14ac:dyDescent="0.2">
      <c r="B190" s="48"/>
      <c r="C190" s="49" t="s">
        <v>197</v>
      </c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66"/>
      <c r="X190" s="66"/>
      <c r="Y190" s="50"/>
      <c r="Z190" s="50"/>
      <c r="AA190" s="50"/>
      <c r="AB190" s="51">
        <f>$AA$14+$AA$59+$AA$98+$AA$145+$AA$161+$AA$172</f>
        <v>18541721.313680004</v>
      </c>
      <c r="AC190" s="30"/>
      <c r="AD190" s="100"/>
    </row>
    <row r="191" spans="2:33" s="25" customFormat="1" ht="11.1" customHeight="1" x14ac:dyDescent="0.2">
      <c r="B191" s="48"/>
      <c r="C191" s="49" t="s">
        <v>198</v>
      </c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66"/>
      <c r="X191" s="66"/>
      <c r="Y191" s="50"/>
      <c r="Z191" s="50"/>
      <c r="AA191" s="50"/>
      <c r="AB191" s="51">
        <f>$Z$14+$Z$59+$Z$98+$Z$145+$Z$161+$Z$172</f>
        <v>0</v>
      </c>
      <c r="AC191" s="30"/>
      <c r="AD191" s="100"/>
    </row>
    <row r="192" spans="2:33" s="25" customFormat="1" ht="11.1" customHeight="1" x14ac:dyDescent="0.2">
      <c r="B192" s="48"/>
      <c r="C192" s="49" t="s">
        <v>199</v>
      </c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66"/>
      <c r="X192" s="66"/>
      <c r="Y192" s="50"/>
      <c r="Z192" s="50"/>
      <c r="AA192" s="50"/>
      <c r="AB192" s="51">
        <f>($AB$188)*0.166666666666666</f>
        <v>3090286.8856133213</v>
      </c>
      <c r="AC192" s="30"/>
      <c r="AD192" s="100"/>
    </row>
    <row r="193" spans="2:30" s="93" customFormat="1" ht="44.1" customHeight="1" x14ac:dyDescent="0.2">
      <c r="B193" s="105"/>
      <c r="C193" s="106" t="s">
        <v>200</v>
      </c>
      <c r="D193" s="105"/>
      <c r="E193" s="105"/>
      <c r="F193" s="105"/>
      <c r="G193" s="105"/>
      <c r="H193" s="105"/>
      <c r="I193" s="105"/>
      <c r="J193" s="105"/>
      <c r="K193" s="105"/>
      <c r="L193" s="105"/>
      <c r="M193" s="105"/>
      <c r="N193" s="105"/>
      <c r="O193" s="105"/>
      <c r="P193" s="105"/>
      <c r="Q193" s="105"/>
      <c r="R193" s="105"/>
      <c r="S193" s="105"/>
      <c r="T193" s="105"/>
      <c r="U193" s="105"/>
      <c r="V193" s="105"/>
      <c r="W193" s="107"/>
      <c r="X193" s="107"/>
      <c r="Y193" s="105"/>
      <c r="Z193" s="108">
        <f>$Z$194+$Z$195+$Z$196+$Z$197+$Z$198+$Z$199+$Z$200+$Z$201+$Z$202+$Z$203+$Z$204+$Z$205</f>
        <v>0</v>
      </c>
      <c r="AA193" s="108">
        <f>$AA$194+$AA$195+$AA$196+$AA$197+$AA$198+$AA$199+$AA$200+$AA$201+$AA$202+$AA$203+$AA$204+$AA$205</f>
        <v>0</v>
      </c>
      <c r="AB193" s="108">
        <f>$AB$194+$AB$195+$AB$196+$AB$197+$AB$198+$AB$199+$AB$200+$AB$201+$AB$202+$AB$203+$AB$204+$AB$205</f>
        <v>0</v>
      </c>
      <c r="AC193" s="105"/>
      <c r="AD193" s="105"/>
    </row>
    <row r="194" spans="2:30" s="93" customFormat="1" ht="11.1" customHeight="1" x14ac:dyDescent="0.2">
      <c r="B194" s="105"/>
      <c r="C194" s="105"/>
      <c r="D194" s="105"/>
      <c r="E194" s="105"/>
      <c r="F194" s="104"/>
      <c r="G194" s="104"/>
      <c r="H194" s="104"/>
      <c r="I194" s="104"/>
      <c r="J194" s="104"/>
      <c r="K194" s="104"/>
      <c r="L194" s="104"/>
      <c r="M194" s="104"/>
      <c r="N194" s="104"/>
      <c r="O194" s="104"/>
      <c r="P194" s="104"/>
      <c r="Q194" s="104"/>
      <c r="R194" s="104"/>
      <c r="S194" s="104"/>
      <c r="T194" s="104">
        <f>$F$194+$G$194+$H$194+$I$194+$J$194+$K$194+$L$194+$M$194+$N$194+$O$194+$P$194+$Q$194+$R$194+$S$194</f>
        <v>0</v>
      </c>
      <c r="U194" s="109">
        <v>1</v>
      </c>
      <c r="V194" s="104">
        <f>ROUND($T$194*$U$194,3)</f>
        <v>0</v>
      </c>
      <c r="W194" s="107"/>
      <c r="X194" s="78"/>
      <c r="Y194" s="104">
        <f>$X$194+$W$194</f>
        <v>0</v>
      </c>
      <c r="Z194" s="104">
        <f>$T$194*$W$194</f>
        <v>0</v>
      </c>
      <c r="AA194" s="104">
        <f>$V$194*$X$194</f>
        <v>0</v>
      </c>
      <c r="AB194" s="104">
        <f>$AA$194+$Z$194</f>
        <v>0</v>
      </c>
      <c r="AC194" s="105"/>
      <c r="AD194" s="105"/>
    </row>
    <row r="195" spans="2:30" s="93" customFormat="1" ht="11.1" customHeight="1" x14ac:dyDescent="0.2">
      <c r="B195" s="105"/>
      <c r="C195" s="105"/>
      <c r="D195" s="105"/>
      <c r="E195" s="105"/>
      <c r="F195" s="104"/>
      <c r="G195" s="104"/>
      <c r="H195" s="104"/>
      <c r="I195" s="104"/>
      <c r="J195" s="104"/>
      <c r="K195" s="104"/>
      <c r="L195" s="104"/>
      <c r="M195" s="104"/>
      <c r="N195" s="104"/>
      <c r="O195" s="104"/>
      <c r="P195" s="104"/>
      <c r="Q195" s="104"/>
      <c r="R195" s="104"/>
      <c r="S195" s="104"/>
      <c r="T195" s="104">
        <f>$F$195+$G$195+$H$195+$I$195+$J$195+$K$195+$L$195+$M$195+$N$195+$O$195+$P$195+$Q$195+$R$195+$S$195</f>
        <v>0</v>
      </c>
      <c r="U195" s="109">
        <v>1</v>
      </c>
      <c r="V195" s="104">
        <f>ROUND($T$195*$U$195,3)</f>
        <v>0</v>
      </c>
      <c r="W195" s="78"/>
      <c r="X195" s="78"/>
      <c r="Y195" s="104">
        <f>$X$195+$W$195</f>
        <v>0</v>
      </c>
      <c r="Z195" s="104">
        <f>$T$195*$W$195</f>
        <v>0</v>
      </c>
      <c r="AA195" s="104">
        <f>$V$195*$X$195</f>
        <v>0</v>
      </c>
      <c r="AB195" s="104">
        <f>$AA$195+$Z$195</f>
        <v>0</v>
      </c>
      <c r="AC195" s="105"/>
      <c r="AD195" s="105"/>
    </row>
    <row r="196" spans="2:30" s="93" customFormat="1" ht="11.1" customHeight="1" x14ac:dyDescent="0.2">
      <c r="B196" s="105"/>
      <c r="C196" s="105"/>
      <c r="D196" s="105"/>
      <c r="E196" s="105"/>
      <c r="F196" s="104"/>
      <c r="G196" s="104"/>
      <c r="H196" s="104"/>
      <c r="I196" s="104"/>
      <c r="J196" s="104"/>
      <c r="K196" s="104"/>
      <c r="L196" s="104"/>
      <c r="M196" s="104"/>
      <c r="N196" s="104"/>
      <c r="O196" s="104"/>
      <c r="P196" s="104"/>
      <c r="Q196" s="104"/>
      <c r="R196" s="104"/>
      <c r="S196" s="104"/>
      <c r="T196" s="104">
        <f>$F$196+$G$196+$H$196+$I$196+$J$196+$K$196+$L$196+$M$196+$N$196+$O$196+$P$196+$Q$196+$R$196+$S$196</f>
        <v>0</v>
      </c>
      <c r="U196" s="109">
        <v>1</v>
      </c>
      <c r="V196" s="104">
        <f>ROUND($T$196*$U$196,3)</f>
        <v>0</v>
      </c>
      <c r="W196" s="78"/>
      <c r="X196" s="78"/>
      <c r="Y196" s="104">
        <f>$X$196+$W$196</f>
        <v>0</v>
      </c>
      <c r="Z196" s="104">
        <f>$T$196*$W$196</f>
        <v>0</v>
      </c>
      <c r="AA196" s="104">
        <f>$V$196*$X$196</f>
        <v>0</v>
      </c>
      <c r="AB196" s="104">
        <f>$AA$196+$Z$196</f>
        <v>0</v>
      </c>
      <c r="AC196" s="105"/>
      <c r="AD196" s="105"/>
    </row>
    <row r="197" spans="2:30" s="93" customFormat="1" ht="11.1" customHeight="1" x14ac:dyDescent="0.2">
      <c r="B197" s="105"/>
      <c r="C197" s="105"/>
      <c r="D197" s="105"/>
      <c r="E197" s="105"/>
      <c r="F197" s="104"/>
      <c r="G197" s="104"/>
      <c r="H197" s="104"/>
      <c r="I197" s="104"/>
      <c r="J197" s="104"/>
      <c r="K197" s="104"/>
      <c r="L197" s="104"/>
      <c r="M197" s="104"/>
      <c r="N197" s="104"/>
      <c r="O197" s="104"/>
      <c r="P197" s="104"/>
      <c r="Q197" s="104"/>
      <c r="R197" s="104"/>
      <c r="S197" s="104"/>
      <c r="T197" s="104">
        <f>$F$197+$G$197+$H$197+$I$197+$J$197+$K$197+$L$197+$M$197+$N$197+$O$197+$P$197+$Q$197+$R$197+$S$197</f>
        <v>0</v>
      </c>
      <c r="U197" s="109">
        <v>1</v>
      </c>
      <c r="V197" s="104">
        <f>ROUND($T$197*$U$197,3)</f>
        <v>0</v>
      </c>
      <c r="W197" s="78"/>
      <c r="X197" s="78"/>
      <c r="Y197" s="104">
        <f>$X$197+$W$197</f>
        <v>0</v>
      </c>
      <c r="Z197" s="104">
        <f>$T$197*$W$197</f>
        <v>0</v>
      </c>
      <c r="AA197" s="104">
        <f>$V$197*$X$197</f>
        <v>0</v>
      </c>
      <c r="AB197" s="104">
        <f>$AA$197+$Z$197</f>
        <v>0</v>
      </c>
      <c r="AC197" s="105"/>
      <c r="AD197" s="105"/>
    </row>
    <row r="198" spans="2:30" s="93" customFormat="1" ht="11.1" customHeight="1" x14ac:dyDescent="0.2">
      <c r="B198" s="105"/>
      <c r="C198" s="105"/>
      <c r="D198" s="105"/>
      <c r="E198" s="105"/>
      <c r="F198" s="104"/>
      <c r="G198" s="104"/>
      <c r="H198" s="104"/>
      <c r="I198" s="104"/>
      <c r="J198" s="104"/>
      <c r="K198" s="104"/>
      <c r="L198" s="104"/>
      <c r="M198" s="104"/>
      <c r="N198" s="104"/>
      <c r="O198" s="104"/>
      <c r="P198" s="104"/>
      <c r="Q198" s="104"/>
      <c r="R198" s="104"/>
      <c r="S198" s="104"/>
      <c r="T198" s="104">
        <f>$F$198+$G$198+$H$198+$I$198+$J$198+$K$198+$L$198+$M$198+$N$198+$O$198+$P$198+$Q$198+$R$198+$S$198</f>
        <v>0</v>
      </c>
      <c r="U198" s="109">
        <v>1</v>
      </c>
      <c r="V198" s="104">
        <f>ROUND($T$198*$U$198,3)</f>
        <v>0</v>
      </c>
      <c r="W198" s="78"/>
      <c r="X198" s="78"/>
      <c r="Y198" s="104">
        <f>$X$198+$W$198</f>
        <v>0</v>
      </c>
      <c r="Z198" s="104">
        <f>$T$198*$W$198</f>
        <v>0</v>
      </c>
      <c r="AA198" s="104">
        <f>$V$198*$X$198</f>
        <v>0</v>
      </c>
      <c r="AB198" s="104">
        <f>$AA$198+$Z$198</f>
        <v>0</v>
      </c>
      <c r="AC198" s="105"/>
      <c r="AD198" s="105"/>
    </row>
    <row r="199" spans="2:30" s="93" customFormat="1" ht="11.1" customHeight="1" x14ac:dyDescent="0.2">
      <c r="B199" s="105"/>
      <c r="C199" s="105"/>
      <c r="D199" s="105"/>
      <c r="E199" s="105"/>
      <c r="F199" s="104"/>
      <c r="G199" s="104"/>
      <c r="H199" s="104"/>
      <c r="I199" s="104"/>
      <c r="J199" s="104"/>
      <c r="K199" s="104"/>
      <c r="L199" s="104"/>
      <c r="M199" s="104"/>
      <c r="N199" s="104"/>
      <c r="O199" s="104"/>
      <c r="P199" s="104"/>
      <c r="Q199" s="104"/>
      <c r="R199" s="104"/>
      <c r="S199" s="104"/>
      <c r="T199" s="104">
        <f>$F$199+$G$199+$H$199+$I$199+$J$199+$K$199+$L$199+$M$199+$N$199+$O$199+$P$199+$Q$199+$R$199+$S$199</f>
        <v>0</v>
      </c>
      <c r="U199" s="109">
        <v>1</v>
      </c>
      <c r="V199" s="104">
        <f>ROUND($T$199*$U$199,3)</f>
        <v>0</v>
      </c>
      <c r="W199" s="78"/>
      <c r="X199" s="78"/>
      <c r="Y199" s="104">
        <f>$X$199+$W$199</f>
        <v>0</v>
      </c>
      <c r="Z199" s="104">
        <f>$T$199*$W$199</f>
        <v>0</v>
      </c>
      <c r="AA199" s="104">
        <f>$V$199*$X$199</f>
        <v>0</v>
      </c>
      <c r="AB199" s="104">
        <f>$AA$199+$Z$199</f>
        <v>0</v>
      </c>
      <c r="AC199" s="105"/>
      <c r="AD199" s="105"/>
    </row>
    <row r="200" spans="2:30" s="93" customFormat="1" ht="11.1" customHeight="1" x14ac:dyDescent="0.2">
      <c r="B200" s="105"/>
      <c r="C200" s="105"/>
      <c r="D200" s="105"/>
      <c r="E200" s="105"/>
      <c r="F200" s="104"/>
      <c r="G200" s="104"/>
      <c r="H200" s="104"/>
      <c r="I200" s="104"/>
      <c r="J200" s="104"/>
      <c r="K200" s="104"/>
      <c r="L200" s="104"/>
      <c r="M200" s="104"/>
      <c r="N200" s="104"/>
      <c r="O200" s="104"/>
      <c r="P200" s="104"/>
      <c r="Q200" s="104"/>
      <c r="R200" s="104"/>
      <c r="S200" s="104"/>
      <c r="T200" s="104">
        <f>$F$200+$G$200+$H$200+$I$200+$J$200+$K$200+$L$200+$M$200+$N$200+$O$200+$P$200+$Q$200+$R$200+$S$200</f>
        <v>0</v>
      </c>
      <c r="U200" s="109">
        <v>1</v>
      </c>
      <c r="V200" s="104">
        <f>ROUND($T$200*$U$200,3)</f>
        <v>0</v>
      </c>
      <c r="W200" s="78"/>
      <c r="X200" s="78"/>
      <c r="Y200" s="104">
        <f>$X$200+$W$200</f>
        <v>0</v>
      </c>
      <c r="Z200" s="104">
        <f>$T$200*$W$200</f>
        <v>0</v>
      </c>
      <c r="AA200" s="104">
        <f>$V$200*$X$200</f>
        <v>0</v>
      </c>
      <c r="AB200" s="104">
        <f>$AA$200+$Z$200</f>
        <v>0</v>
      </c>
      <c r="AC200" s="105"/>
      <c r="AD200" s="105"/>
    </row>
    <row r="201" spans="2:30" s="93" customFormat="1" ht="11.1" customHeight="1" x14ac:dyDescent="0.2">
      <c r="B201" s="105"/>
      <c r="C201" s="105"/>
      <c r="D201" s="105"/>
      <c r="E201" s="105"/>
      <c r="F201" s="104"/>
      <c r="G201" s="104"/>
      <c r="H201" s="104"/>
      <c r="I201" s="104"/>
      <c r="J201" s="104"/>
      <c r="K201" s="104"/>
      <c r="L201" s="104"/>
      <c r="M201" s="104"/>
      <c r="N201" s="104"/>
      <c r="O201" s="104"/>
      <c r="P201" s="104"/>
      <c r="Q201" s="104"/>
      <c r="R201" s="104"/>
      <c r="S201" s="104"/>
      <c r="T201" s="104">
        <f>$F$201+$G$201+$H$201+$I$201+$J$201+$K$201+$L$201+$M$201+$N$201+$O$201+$P$201+$Q$201+$R$201+$S$201</f>
        <v>0</v>
      </c>
      <c r="U201" s="109">
        <v>1</v>
      </c>
      <c r="V201" s="104">
        <f>ROUND($T$201*$U$201,3)</f>
        <v>0</v>
      </c>
      <c r="W201" s="78"/>
      <c r="X201" s="78"/>
      <c r="Y201" s="104">
        <f>$X$201+$W$201</f>
        <v>0</v>
      </c>
      <c r="Z201" s="104">
        <f>$T$201*$W$201</f>
        <v>0</v>
      </c>
      <c r="AA201" s="104">
        <f>$V$201*$X$201</f>
        <v>0</v>
      </c>
      <c r="AB201" s="104">
        <f>$AA$201+$Z$201</f>
        <v>0</v>
      </c>
      <c r="AC201" s="105"/>
      <c r="AD201" s="105"/>
    </row>
    <row r="202" spans="2:30" s="93" customFormat="1" ht="11.1" customHeight="1" x14ac:dyDescent="0.2">
      <c r="B202" s="105"/>
      <c r="C202" s="105"/>
      <c r="D202" s="105"/>
      <c r="E202" s="105"/>
      <c r="F202" s="104"/>
      <c r="G202" s="104"/>
      <c r="H202" s="104"/>
      <c r="I202" s="104"/>
      <c r="J202" s="104"/>
      <c r="K202" s="104"/>
      <c r="L202" s="104"/>
      <c r="M202" s="104"/>
      <c r="N202" s="104"/>
      <c r="O202" s="104"/>
      <c r="P202" s="104"/>
      <c r="Q202" s="104"/>
      <c r="R202" s="104"/>
      <c r="S202" s="104"/>
      <c r="T202" s="104">
        <f>$F$202+$G$202+$H$202+$I$202+$J$202+$K$202+$L$202+$M$202+$N$202+$O$202+$P$202+$Q$202+$R$202+$S$202</f>
        <v>0</v>
      </c>
      <c r="U202" s="109">
        <v>1</v>
      </c>
      <c r="V202" s="104">
        <f>ROUND($T$202*$U$202,3)</f>
        <v>0</v>
      </c>
      <c r="W202" s="78"/>
      <c r="X202" s="78"/>
      <c r="Y202" s="104">
        <f>$X$202+$W$202</f>
        <v>0</v>
      </c>
      <c r="Z202" s="104">
        <f>$T$202*$W$202</f>
        <v>0</v>
      </c>
      <c r="AA202" s="104">
        <f>$V$202*$X$202</f>
        <v>0</v>
      </c>
      <c r="AB202" s="104">
        <f>$AA$202+$Z$202</f>
        <v>0</v>
      </c>
      <c r="AC202" s="105"/>
      <c r="AD202" s="105"/>
    </row>
    <row r="203" spans="2:30" s="93" customFormat="1" ht="11.1" customHeight="1" x14ac:dyDescent="0.2">
      <c r="B203" s="105"/>
      <c r="C203" s="105"/>
      <c r="D203" s="105"/>
      <c r="E203" s="105"/>
      <c r="F203" s="104"/>
      <c r="G203" s="104"/>
      <c r="H203" s="104"/>
      <c r="I203" s="104"/>
      <c r="J203" s="104"/>
      <c r="K203" s="104"/>
      <c r="L203" s="104"/>
      <c r="M203" s="104"/>
      <c r="N203" s="104"/>
      <c r="O203" s="104"/>
      <c r="P203" s="104"/>
      <c r="Q203" s="104"/>
      <c r="R203" s="104"/>
      <c r="S203" s="104"/>
      <c r="T203" s="104">
        <f>$F$203+$G$203+$H$203+$I$203+$J$203+$K$203+$L$203+$M$203+$N$203+$O$203+$P$203+$Q$203+$R$203+$S$203</f>
        <v>0</v>
      </c>
      <c r="U203" s="109">
        <v>1</v>
      </c>
      <c r="V203" s="104">
        <f>ROUND($T$203*$U$203,3)</f>
        <v>0</v>
      </c>
      <c r="W203" s="78"/>
      <c r="X203" s="78"/>
      <c r="Y203" s="104">
        <f>$X$203+$W$203</f>
        <v>0</v>
      </c>
      <c r="Z203" s="104">
        <f>$T$203*$W$203</f>
        <v>0</v>
      </c>
      <c r="AA203" s="104">
        <f>$V$203*$X$203</f>
        <v>0</v>
      </c>
      <c r="AB203" s="104">
        <f>$AA$203+$Z$203</f>
        <v>0</v>
      </c>
      <c r="AC203" s="105"/>
      <c r="AD203" s="105"/>
    </row>
    <row r="204" spans="2:30" s="93" customFormat="1" ht="11.1" customHeight="1" x14ac:dyDescent="0.2">
      <c r="B204" s="105"/>
      <c r="C204" s="105"/>
      <c r="D204" s="105"/>
      <c r="E204" s="105"/>
      <c r="F204" s="104"/>
      <c r="G204" s="104"/>
      <c r="H204" s="104"/>
      <c r="I204" s="104"/>
      <c r="J204" s="104"/>
      <c r="K204" s="104"/>
      <c r="L204" s="104"/>
      <c r="M204" s="104"/>
      <c r="N204" s="104"/>
      <c r="O204" s="104"/>
      <c r="P204" s="104"/>
      <c r="Q204" s="104"/>
      <c r="R204" s="104"/>
      <c r="S204" s="104"/>
      <c r="T204" s="104">
        <f>$F$204+$G$204+$H$204+$I$204+$J$204+$K$204+$L$204+$M$204+$N$204+$O$204+$P$204+$Q$204+$R$204+$S$204</f>
        <v>0</v>
      </c>
      <c r="U204" s="109">
        <v>1</v>
      </c>
      <c r="V204" s="104">
        <f>ROUND($T$204*$U$204,3)</f>
        <v>0</v>
      </c>
      <c r="W204" s="78"/>
      <c r="X204" s="78"/>
      <c r="Y204" s="104">
        <f>$X$204+$W$204</f>
        <v>0</v>
      </c>
      <c r="Z204" s="104">
        <f>$T$204*$W$204</f>
        <v>0</v>
      </c>
      <c r="AA204" s="104">
        <f>$V$204*$X$204</f>
        <v>0</v>
      </c>
      <c r="AB204" s="104">
        <f>$AA$204+$Z$204</f>
        <v>0</v>
      </c>
      <c r="AC204" s="105"/>
      <c r="AD204" s="105"/>
    </row>
    <row r="205" spans="2:30" s="93" customFormat="1" ht="11.1" customHeight="1" x14ac:dyDescent="0.2">
      <c r="B205" s="105"/>
      <c r="C205" s="105"/>
      <c r="D205" s="105"/>
      <c r="E205" s="105"/>
      <c r="F205" s="104"/>
      <c r="G205" s="104"/>
      <c r="H205" s="104"/>
      <c r="I205" s="104"/>
      <c r="J205" s="104"/>
      <c r="K205" s="104"/>
      <c r="L205" s="104"/>
      <c r="M205" s="104"/>
      <c r="N205" s="104"/>
      <c r="O205" s="104"/>
      <c r="P205" s="104"/>
      <c r="Q205" s="104"/>
      <c r="R205" s="104"/>
      <c r="S205" s="104"/>
      <c r="T205" s="104">
        <f>$F$205+$G$205+$H$205+$I$205+$J$205+$K$205+$L$205+$M$205+$N$205+$O$205+$P$205+$Q$205+$R$205+$S$205</f>
        <v>0</v>
      </c>
      <c r="U205" s="109">
        <v>1</v>
      </c>
      <c r="V205" s="104">
        <f>ROUND($T$205*$U$205,3)</f>
        <v>0</v>
      </c>
      <c r="W205" s="78"/>
      <c r="X205" s="78"/>
      <c r="Y205" s="104">
        <f>$X$205+$W$205</f>
        <v>0</v>
      </c>
      <c r="Z205" s="104">
        <f>$T$205*$W$205</f>
        <v>0</v>
      </c>
      <c r="AA205" s="104">
        <f>$V$205*$X$205</f>
        <v>0</v>
      </c>
      <c r="AB205" s="104">
        <f>$AA$205+$Z$205</f>
        <v>0</v>
      </c>
      <c r="AC205" s="105"/>
      <c r="AD205" s="105"/>
    </row>
    <row r="206" spans="2:30" s="1" customFormat="1" ht="11.1" customHeight="1" x14ac:dyDescent="0.2">
      <c r="AD206" s="93"/>
    </row>
    <row r="207" spans="2:30" s="1" customFormat="1" ht="11.1" customHeight="1" x14ac:dyDescent="0.2">
      <c r="C207" s="25" t="s">
        <v>201</v>
      </c>
      <c r="AD207" s="93"/>
    </row>
    <row r="208" spans="2:30" s="1" customFormat="1" ht="11.1" customHeight="1" x14ac:dyDescent="0.2">
      <c r="AD208" s="93"/>
    </row>
    <row r="209" spans="3:30" s="1" customFormat="1" ht="11.1" customHeight="1" x14ac:dyDescent="0.2">
      <c r="C209" s="52" t="s">
        <v>202</v>
      </c>
      <c r="AD209" s="93"/>
    </row>
    <row r="210" spans="3:30" s="1" customFormat="1" ht="11.1" customHeight="1" x14ac:dyDescent="0.2">
      <c r="AD210" s="93"/>
    </row>
  </sheetData>
  <sheetProtection algorithmName="SHA-512" hashValue="nVfa93GlBX9x5amy6S/bIz3vNQnJ3jPWnPVimRlnDk4QpY2mWJhFqMC3K9bLvUWqyIohlmXPVYc6o+viHHemww==" saltValue="dGJG/Xi1qDopMcQxVK5i5g==" spinCount="100000" sheet="1" formatColumns="0" formatRows="0" sort="0" autoFilter="0"/>
  <autoFilter ref="A12:AD205" xr:uid="{1CA748CB-F98F-4372-96D0-25A41A9CFCCD}"/>
  <mergeCells count="16">
    <mergeCell ref="Z10:AA10"/>
    <mergeCell ref="AB10:AB11"/>
    <mergeCell ref="AC10:AC11"/>
    <mergeCell ref="AD10:AD11"/>
    <mergeCell ref="F10:S10"/>
    <mergeCell ref="T10:T11"/>
    <mergeCell ref="U10:U11"/>
    <mergeCell ref="V10:V11"/>
    <mergeCell ref="W10:Y10"/>
    <mergeCell ref="B6:E6"/>
    <mergeCell ref="B7:E7"/>
    <mergeCell ref="B8:E8"/>
    <mergeCell ref="B10:B11"/>
    <mergeCell ref="C10:C11"/>
    <mergeCell ref="D10:D11"/>
    <mergeCell ref="E10:E11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061B6-42D7-41E0-BDFF-71C7C35E4520}">
  <dimension ref="A1:AD210"/>
  <sheetViews>
    <sheetView topLeftCell="A4" workbookViewId="0">
      <selection activeCell="A4" sqref="A1:XFD1048576"/>
    </sheetView>
  </sheetViews>
  <sheetFormatPr defaultColWidth="10.5" defaultRowHeight="11.25" outlineLevelRow="1" x14ac:dyDescent="0.2"/>
  <cols>
    <col min="1" max="1" width="1.6640625" style="1" customWidth="1"/>
    <col min="2" max="2" width="8.33203125" style="1" customWidth="1"/>
    <col min="3" max="3" width="42.5" style="1" customWidth="1"/>
    <col min="4" max="4" width="7.1640625" style="1" customWidth="1"/>
    <col min="5" max="5" width="2.1640625" style="1" customWidth="1"/>
    <col min="6" max="10" width="12.5" style="1" hidden="1" customWidth="1"/>
    <col min="11" max="14" width="12.5" style="1" customWidth="1"/>
    <col min="15" max="19" width="12.5" style="1" hidden="1" customWidth="1"/>
    <col min="20" max="20" width="11.33203125" style="1" customWidth="1"/>
    <col min="21" max="21" width="8" style="1" customWidth="1"/>
    <col min="22" max="22" width="12.1640625" style="1" customWidth="1"/>
    <col min="23" max="23" width="11.33203125" style="1" customWidth="1"/>
    <col min="24" max="24" width="13.33203125" style="1" customWidth="1"/>
    <col min="25" max="25" width="12.83203125" style="1" customWidth="1"/>
    <col min="26" max="27" width="14.1640625" style="1" customWidth="1"/>
    <col min="28" max="28" width="16" style="1" customWidth="1"/>
    <col min="29" max="29" width="36.1640625" style="1" customWidth="1"/>
    <col min="30" max="30" width="36.1640625" style="93" customWidth="1"/>
  </cols>
  <sheetData>
    <row r="1" spans="2:30" s="1" customFormat="1" ht="11.1" hidden="1" customHeight="1" x14ac:dyDescent="0.2">
      <c r="AD1" s="93"/>
    </row>
    <row r="2" spans="2:30" s="1" customFormat="1" ht="11.1" hidden="1" customHeight="1" x14ac:dyDescent="0.2">
      <c r="AD2" s="93"/>
    </row>
    <row r="3" spans="2:30" s="1" customFormat="1" ht="11.1" hidden="1" customHeight="1" x14ac:dyDescent="0.2">
      <c r="AD3" s="93"/>
    </row>
    <row r="4" spans="2:30" s="2" customFormat="1" ht="12.95" customHeight="1" x14ac:dyDescent="0.2">
      <c r="AC4" s="2" t="s">
        <v>0</v>
      </c>
      <c r="AD4" s="94"/>
    </row>
    <row r="5" spans="2:30" s="2" customFormat="1" ht="12.95" customHeight="1" x14ac:dyDescent="0.2">
      <c r="AC5" s="53" t="s">
        <v>1</v>
      </c>
      <c r="AD5" s="94"/>
    </row>
    <row r="6" spans="2:30" s="2" customFormat="1" ht="12.95" customHeight="1" x14ac:dyDescent="0.2">
      <c r="B6" s="67" t="s">
        <v>2</v>
      </c>
      <c r="C6" s="67"/>
      <c r="D6" s="67"/>
      <c r="E6" s="67"/>
      <c r="AD6" s="94"/>
    </row>
    <row r="7" spans="2:30" s="2" customFormat="1" ht="12.95" customHeight="1" x14ac:dyDescent="0.2">
      <c r="B7" s="68" t="s">
        <v>3</v>
      </c>
      <c r="C7" s="68"/>
      <c r="D7" s="68"/>
      <c r="E7" s="68"/>
      <c r="AD7" s="94"/>
    </row>
    <row r="8" spans="2:30" s="2" customFormat="1" ht="12.95" customHeight="1" x14ac:dyDescent="0.2">
      <c r="B8" s="68" t="s">
        <v>204</v>
      </c>
      <c r="C8" s="68"/>
      <c r="D8" s="68"/>
      <c r="E8" s="68"/>
      <c r="AD8" s="94"/>
    </row>
    <row r="9" spans="2:30" s="1" customFormat="1" ht="11.1" customHeight="1" x14ac:dyDescent="0.2">
      <c r="AD9" s="93"/>
    </row>
    <row r="10" spans="2:30" s="4" customFormat="1" ht="30" customHeight="1" x14ac:dyDescent="0.2">
      <c r="B10" s="69" t="s">
        <v>5</v>
      </c>
      <c r="C10" s="71" t="s">
        <v>6</v>
      </c>
      <c r="D10" s="69" t="s">
        <v>7</v>
      </c>
      <c r="E10" s="69" t="s">
        <v>8</v>
      </c>
      <c r="F10" s="73" t="s">
        <v>205</v>
      </c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1" t="s">
        <v>10</v>
      </c>
      <c r="U10" s="71" t="s">
        <v>11</v>
      </c>
      <c r="V10" s="71" t="s">
        <v>12</v>
      </c>
      <c r="W10" s="73" t="s">
        <v>13</v>
      </c>
      <c r="X10" s="73"/>
      <c r="Y10" s="73"/>
      <c r="Z10" s="73" t="s">
        <v>14</v>
      </c>
      <c r="AA10" s="73"/>
      <c r="AB10" s="71" t="s">
        <v>15</v>
      </c>
      <c r="AC10" s="71" t="s">
        <v>16</v>
      </c>
      <c r="AD10" s="95" t="s">
        <v>17</v>
      </c>
    </row>
    <row r="11" spans="2:30" s="4" customFormat="1" ht="36.950000000000003" customHeight="1" x14ac:dyDescent="0.2">
      <c r="B11" s="70"/>
      <c r="C11" s="72"/>
      <c r="D11" s="70"/>
      <c r="E11" s="70"/>
      <c r="F11" s="54" t="s">
        <v>18</v>
      </c>
      <c r="G11" s="54" t="s">
        <v>19</v>
      </c>
      <c r="H11" s="54" t="s">
        <v>20</v>
      </c>
      <c r="I11" s="54" t="s">
        <v>21</v>
      </c>
      <c r="J11" s="54" t="s">
        <v>22</v>
      </c>
      <c r="K11" s="54" t="s">
        <v>23</v>
      </c>
      <c r="L11" s="54" t="s">
        <v>24</v>
      </c>
      <c r="M11" s="54" t="s">
        <v>25</v>
      </c>
      <c r="N11" s="54" t="s">
        <v>26</v>
      </c>
      <c r="O11" s="54" t="s">
        <v>27</v>
      </c>
      <c r="P11" s="54" t="s">
        <v>28</v>
      </c>
      <c r="Q11" s="54" t="s">
        <v>29</v>
      </c>
      <c r="R11" s="54" t="s">
        <v>30</v>
      </c>
      <c r="S11" s="54" t="s">
        <v>31</v>
      </c>
      <c r="T11" s="72"/>
      <c r="U11" s="72"/>
      <c r="V11" s="72"/>
      <c r="W11" s="54" t="s">
        <v>32</v>
      </c>
      <c r="X11" s="54" t="s">
        <v>33</v>
      </c>
      <c r="Y11" s="54" t="s">
        <v>34</v>
      </c>
      <c r="Z11" s="54" t="s">
        <v>32</v>
      </c>
      <c r="AA11" s="54" t="s">
        <v>33</v>
      </c>
      <c r="AB11" s="72"/>
      <c r="AC11" s="72"/>
      <c r="AD11" s="96"/>
    </row>
    <row r="12" spans="2:30" s="1" customFormat="1" ht="11.1" customHeight="1" x14ac:dyDescent="0.2">
      <c r="B12" s="6" t="s">
        <v>35</v>
      </c>
      <c r="C12" s="6" t="s">
        <v>36</v>
      </c>
      <c r="D12" s="6" t="s">
        <v>37</v>
      </c>
      <c r="E12" s="6" t="s">
        <v>38</v>
      </c>
      <c r="F12" s="6" t="s">
        <v>39</v>
      </c>
      <c r="G12" s="6" t="s">
        <v>40</v>
      </c>
      <c r="H12" s="6" t="s">
        <v>41</v>
      </c>
      <c r="I12" s="6" t="s">
        <v>42</v>
      </c>
      <c r="J12" s="6" t="s">
        <v>43</v>
      </c>
      <c r="K12" s="6" t="s">
        <v>44</v>
      </c>
      <c r="L12" s="6" t="s">
        <v>45</v>
      </c>
      <c r="M12" s="6" t="s">
        <v>46</v>
      </c>
      <c r="N12" s="6" t="s">
        <v>47</v>
      </c>
      <c r="O12" s="6" t="s">
        <v>48</v>
      </c>
      <c r="P12" s="6" t="s">
        <v>49</v>
      </c>
      <c r="Q12" s="6" t="s">
        <v>50</v>
      </c>
      <c r="R12" s="6" t="s">
        <v>51</v>
      </c>
      <c r="S12" s="6" t="s">
        <v>52</v>
      </c>
      <c r="T12" s="6" t="s">
        <v>53</v>
      </c>
      <c r="U12" s="6" t="s">
        <v>54</v>
      </c>
      <c r="V12" s="6" t="s">
        <v>55</v>
      </c>
      <c r="W12" s="6" t="s">
        <v>56</v>
      </c>
      <c r="X12" s="6" t="s">
        <v>57</v>
      </c>
      <c r="Y12" s="6" t="s">
        <v>58</v>
      </c>
      <c r="Z12" s="6" t="s">
        <v>59</v>
      </c>
      <c r="AA12" s="6" t="s">
        <v>60</v>
      </c>
      <c r="AB12" s="6" t="s">
        <v>61</v>
      </c>
      <c r="AC12" s="6" t="s">
        <v>62</v>
      </c>
      <c r="AD12" s="97" t="s">
        <v>63</v>
      </c>
    </row>
    <row r="13" spans="2:30" s="1" customFormat="1" ht="12" customHeight="1" x14ac:dyDescent="0.2">
      <c r="B13" s="7"/>
      <c r="C13" s="8" t="s">
        <v>4</v>
      </c>
      <c r="D13" s="9"/>
      <c r="E13" s="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>
        <f>$Z$14+$Z$59+$Z$98+$Z$145+$Z$161</f>
        <v>0</v>
      </c>
      <c r="AA13" s="10">
        <f>$AA$14+$AA$59+$AA$98+$AA$145+$AA$161</f>
        <v>4839222.6341000004</v>
      </c>
      <c r="AB13" s="10">
        <f>$AB$14+$AB$59+$AB$98+$AB$145+$AB$161</f>
        <v>4839222.6341000004</v>
      </c>
      <c r="AC13" s="10"/>
      <c r="AD13" s="92"/>
    </row>
    <row r="14" spans="2:30" s="4" customFormat="1" ht="12" customHeight="1" outlineLevel="1" x14ac:dyDescent="0.2">
      <c r="B14" s="11"/>
      <c r="C14" s="12" t="s">
        <v>65</v>
      </c>
      <c r="D14" s="13"/>
      <c r="E14" s="13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4">
        <f>$Z$15+$Z$18+$Z$22+$Z$25+$Z$29+$Z$33+$Z$37+$Z$41+$Z$44+$Z$48+$Z$52</f>
        <v>0</v>
      </c>
      <c r="AA14" s="14">
        <f>$AA$15+$AA$18+$AA$22+$AA$25+$AA$29+$AA$33+$AA$37+$AA$41+$AA$44+$AA$48+$AA$52</f>
        <v>2602784.0529999998</v>
      </c>
      <c r="AB14" s="14">
        <f>$AB$15+$AB$18+$AB$22+$AB$25+$AB$29+$AB$33+$AB$37+$AB$41+$AB$44+$AB$48+$AB$52</f>
        <v>2602784.0529999998</v>
      </c>
      <c r="AC14" s="15"/>
      <c r="AD14" s="98"/>
    </row>
    <row r="15" spans="2:30" s="16" customFormat="1" ht="11.1" customHeight="1" outlineLevel="1" x14ac:dyDescent="0.15">
      <c r="B15" s="17">
        <v>1</v>
      </c>
      <c r="C15" s="18" t="s">
        <v>66</v>
      </c>
      <c r="D15" s="19" t="s">
        <v>67</v>
      </c>
      <c r="E15" s="19"/>
      <c r="F15" s="20"/>
      <c r="G15" s="20"/>
      <c r="H15" s="20"/>
      <c r="I15" s="20"/>
      <c r="J15" s="20"/>
      <c r="K15" s="20">
        <v>369.2</v>
      </c>
      <c r="L15" s="20">
        <v>245.476</v>
      </c>
      <c r="M15" s="20">
        <v>357.45100000000002</v>
      </c>
      <c r="N15" s="20">
        <v>320.95100000000002</v>
      </c>
      <c r="O15" s="20"/>
      <c r="P15" s="20"/>
      <c r="Q15" s="20"/>
      <c r="R15" s="20"/>
      <c r="S15" s="20"/>
      <c r="T15" s="21">
        <f>K15+L15+M15+N15</f>
        <v>1293.078</v>
      </c>
      <c r="U15" s="22"/>
      <c r="V15" s="21">
        <v>4688.41</v>
      </c>
      <c r="W15" s="80"/>
      <c r="X15" s="80"/>
      <c r="Y15" s="22">
        <f>$AB$15/$V$15</f>
        <v>14.36383166148012</v>
      </c>
      <c r="Z15" s="22">
        <f>$Z$16+$Z$17</f>
        <v>0</v>
      </c>
      <c r="AA15" s="22">
        <f>$AA$16+$AA$17</f>
        <v>67343.532000000007</v>
      </c>
      <c r="AB15" s="22">
        <f>$AB$16+$AB$17</f>
        <v>67343.532000000007</v>
      </c>
      <c r="AC15" s="23">
        <v>1</v>
      </c>
      <c r="AD15" s="99"/>
    </row>
    <row r="16" spans="2:30" s="25" customFormat="1" ht="11.1" customHeight="1" outlineLevel="1" x14ac:dyDescent="0.2">
      <c r="B16" s="26"/>
      <c r="C16" s="27" t="s">
        <v>32</v>
      </c>
      <c r="D16" s="28" t="s">
        <v>67</v>
      </c>
      <c r="E16" s="28"/>
      <c r="F16" s="29"/>
      <c r="G16" s="29"/>
      <c r="H16" s="29"/>
      <c r="I16" s="29"/>
      <c r="J16" s="29"/>
      <c r="K16" s="29">
        <v>369.2</v>
      </c>
      <c r="L16" s="29">
        <v>245.476</v>
      </c>
      <c r="M16" s="29">
        <v>357.45100000000002</v>
      </c>
      <c r="N16" s="29">
        <v>320.95100000000002</v>
      </c>
      <c r="O16" s="29"/>
      <c r="P16" s="29"/>
      <c r="Q16" s="29"/>
      <c r="R16" s="29"/>
      <c r="S16" s="29"/>
      <c r="T16" s="29">
        <f>$F$16+$G$16+$H$16+$I$16+$J$16+$K$16+$L$16+$M$16+$N$16+$O$16+$P$16+$Q$16+$R$16+$S$16</f>
        <v>1293.078</v>
      </c>
      <c r="U16" s="29">
        <v>1</v>
      </c>
      <c r="V16" s="30">
        <f>ROUND($T$16*$U$16,3)</f>
        <v>1293.078</v>
      </c>
      <c r="W16" s="76"/>
      <c r="X16" s="77"/>
      <c r="Y16" s="55">
        <f>$X$16+$W$16</f>
        <v>0</v>
      </c>
      <c r="Z16" s="30">
        <f>$T$16*$W$16</f>
        <v>0</v>
      </c>
      <c r="AA16" s="30">
        <f>$V$16*$X$16</f>
        <v>0</v>
      </c>
      <c r="AB16" s="30">
        <f>$AA$16+$Z$16</f>
        <v>0</v>
      </c>
      <c r="AC16" s="30"/>
      <c r="AD16" s="100"/>
    </row>
    <row r="17" spans="2:30" s="1" customFormat="1" ht="11.1" customHeight="1" outlineLevel="1" x14ac:dyDescent="0.2">
      <c r="B17" s="31"/>
      <c r="C17" s="32" t="s">
        <v>68</v>
      </c>
      <c r="D17" s="33" t="s">
        <v>69</v>
      </c>
      <c r="E17" s="33"/>
      <c r="F17" s="34"/>
      <c r="G17" s="34"/>
      <c r="H17" s="34"/>
      <c r="I17" s="34"/>
      <c r="J17" s="34"/>
      <c r="K17" s="34">
        <v>369.2</v>
      </c>
      <c r="L17" s="34">
        <v>245.476</v>
      </c>
      <c r="M17" s="34">
        <v>357.45100000000002</v>
      </c>
      <c r="N17" s="34">
        <v>320.95100000000002</v>
      </c>
      <c r="O17" s="34"/>
      <c r="P17" s="34"/>
      <c r="Q17" s="34"/>
      <c r="R17" s="34"/>
      <c r="S17" s="34"/>
      <c r="T17" s="34">
        <f>$F$17+$G$17+$H$17+$I$17+$J$17+$K$17+$L$17+$M$17+$N$17+$O$17+$P$17+$Q$17+$R$17+$S$17</f>
        <v>1293.078</v>
      </c>
      <c r="U17" s="36">
        <v>0.28000000000000003</v>
      </c>
      <c r="V17" s="35">
        <f>ROUND($T$17*$U$17,3)</f>
        <v>362.06200000000001</v>
      </c>
      <c r="W17" s="78"/>
      <c r="X17" s="79">
        <v>186</v>
      </c>
      <c r="Y17" s="36">
        <f>$X$17+$W$17</f>
        <v>186</v>
      </c>
      <c r="Z17" s="35">
        <f>$T$17*$W$17</f>
        <v>0</v>
      </c>
      <c r="AA17" s="35">
        <f>$V$17*$X$17</f>
        <v>67343.532000000007</v>
      </c>
      <c r="AB17" s="35">
        <f>$AA$17+$Z$17</f>
        <v>67343.532000000007</v>
      </c>
      <c r="AC17" s="37"/>
      <c r="AD17" s="101"/>
    </row>
    <row r="18" spans="2:30" s="16" customFormat="1" ht="21.95" customHeight="1" outlineLevel="1" x14ac:dyDescent="0.15">
      <c r="B18" s="17">
        <v>2</v>
      </c>
      <c r="C18" s="18" t="s">
        <v>70</v>
      </c>
      <c r="D18" s="19" t="s">
        <v>67</v>
      </c>
      <c r="E18" s="19"/>
      <c r="F18" s="20"/>
      <c r="G18" s="20"/>
      <c r="H18" s="20"/>
      <c r="I18" s="20"/>
      <c r="J18" s="20"/>
      <c r="K18" s="20">
        <v>369.2</v>
      </c>
      <c r="L18" s="20">
        <v>245.476</v>
      </c>
      <c r="M18" s="20">
        <v>357.45100000000002</v>
      </c>
      <c r="N18" s="20">
        <v>320.95100000000002</v>
      </c>
      <c r="O18" s="20"/>
      <c r="P18" s="20"/>
      <c r="Q18" s="20"/>
      <c r="R18" s="20"/>
      <c r="S18" s="20"/>
      <c r="T18" s="21">
        <f>K18+L18+M18+N18</f>
        <v>1293.078</v>
      </c>
      <c r="U18" s="22"/>
      <c r="V18" s="21">
        <v>4688.41</v>
      </c>
      <c r="W18" s="80"/>
      <c r="X18" s="81"/>
      <c r="Y18" s="22">
        <f>$AB$18/$V$18</f>
        <v>62.124659532762699</v>
      </c>
      <c r="Z18" s="22">
        <f>$Z$19+$Z$20+$Z$21</f>
        <v>0</v>
      </c>
      <c r="AA18" s="22">
        <f>$AA$19+$AA$20+$AA$21</f>
        <v>291265.87499999994</v>
      </c>
      <c r="AB18" s="22">
        <f>$AB$19+$AB$20+$AB$21</f>
        <v>291265.87499999994</v>
      </c>
      <c r="AC18" s="24"/>
      <c r="AD18" s="99"/>
    </row>
    <row r="19" spans="2:30" s="25" customFormat="1" ht="11.1" customHeight="1" outlineLevel="1" x14ac:dyDescent="0.2">
      <c r="B19" s="26"/>
      <c r="C19" s="27" t="s">
        <v>32</v>
      </c>
      <c r="D19" s="28" t="s">
        <v>67</v>
      </c>
      <c r="E19" s="28"/>
      <c r="F19" s="29"/>
      <c r="G19" s="29"/>
      <c r="H19" s="29"/>
      <c r="I19" s="29"/>
      <c r="J19" s="29"/>
      <c r="K19" s="29">
        <v>369.2</v>
      </c>
      <c r="L19" s="29">
        <v>245.476</v>
      </c>
      <c r="M19" s="29">
        <v>357.45100000000002</v>
      </c>
      <c r="N19" s="29">
        <v>320.95100000000002</v>
      </c>
      <c r="O19" s="29"/>
      <c r="P19" s="29"/>
      <c r="Q19" s="29"/>
      <c r="R19" s="29"/>
      <c r="S19" s="29"/>
      <c r="T19" s="29">
        <f>$F$19+$G$19+$H$19+$I$19+$J$19+$K$19+$L$19+$M$19+$N$19+$O$19+$P$19+$Q$19+$R$19+$S$19</f>
        <v>1293.078</v>
      </c>
      <c r="U19" s="29">
        <v>1</v>
      </c>
      <c r="V19" s="30">
        <f>ROUND($T$19*$U$19,3)</f>
        <v>1293.078</v>
      </c>
      <c r="W19" s="76"/>
      <c r="X19" s="82"/>
      <c r="Y19" s="55">
        <f>$X$19+$W$19</f>
        <v>0</v>
      </c>
      <c r="Z19" s="30">
        <f>$T$19*$W$19</f>
        <v>0</v>
      </c>
      <c r="AA19" s="30">
        <f>$V$19*$X$19</f>
        <v>0</v>
      </c>
      <c r="AB19" s="30">
        <f>$AA$19+$Z$19</f>
        <v>0</v>
      </c>
      <c r="AC19" s="30"/>
      <c r="AD19" s="100"/>
    </row>
    <row r="20" spans="2:30" s="1" customFormat="1" ht="11.1" customHeight="1" outlineLevel="1" x14ac:dyDescent="0.2">
      <c r="B20" s="31"/>
      <c r="C20" s="32" t="s">
        <v>71</v>
      </c>
      <c r="D20" s="33" t="s">
        <v>67</v>
      </c>
      <c r="E20" s="33"/>
      <c r="F20" s="34"/>
      <c r="G20" s="34"/>
      <c r="H20" s="34"/>
      <c r="I20" s="34"/>
      <c r="J20" s="34"/>
      <c r="K20" s="34">
        <v>369.2</v>
      </c>
      <c r="L20" s="34">
        <v>245.476</v>
      </c>
      <c r="M20" s="34">
        <v>357.45100000000002</v>
      </c>
      <c r="N20" s="34">
        <v>320.95100000000002</v>
      </c>
      <c r="O20" s="34"/>
      <c r="P20" s="34"/>
      <c r="Q20" s="34"/>
      <c r="R20" s="34"/>
      <c r="S20" s="34"/>
      <c r="T20" s="34">
        <f>$F$20+$G$20+$H$20+$I$20+$J$20+$K$20+$L$20+$M$20+$N$20+$O$20+$P$20+$Q$20+$R$20+$S$20</f>
        <v>1293.078</v>
      </c>
      <c r="U20" s="36">
        <v>1.1499999999999999</v>
      </c>
      <c r="V20" s="35">
        <f>ROUND($T$20*$U$20,3)</f>
        <v>1487.04</v>
      </c>
      <c r="W20" s="78"/>
      <c r="X20" s="79">
        <v>185</v>
      </c>
      <c r="Y20" s="36">
        <f>$X$20+$W$20</f>
        <v>185</v>
      </c>
      <c r="Z20" s="35">
        <f>$T$20*$W$20</f>
        <v>0</v>
      </c>
      <c r="AA20" s="35">
        <f>$V$20*$X$20</f>
        <v>275102.39999999997</v>
      </c>
      <c r="AB20" s="35">
        <f>$AA$20+$Z$20</f>
        <v>275102.39999999997</v>
      </c>
      <c r="AC20" s="37"/>
      <c r="AD20" s="101"/>
    </row>
    <row r="21" spans="2:30" s="1" customFormat="1" ht="11.1" customHeight="1" outlineLevel="1" x14ac:dyDescent="0.2">
      <c r="B21" s="31"/>
      <c r="C21" s="32" t="s">
        <v>72</v>
      </c>
      <c r="D21" s="33" t="s">
        <v>73</v>
      </c>
      <c r="E21" s="33"/>
      <c r="F21" s="34"/>
      <c r="G21" s="34"/>
      <c r="H21" s="34"/>
      <c r="I21" s="34"/>
      <c r="J21" s="34"/>
      <c r="K21" s="34">
        <v>369.2</v>
      </c>
      <c r="L21" s="34">
        <v>245.476</v>
      </c>
      <c r="M21" s="34">
        <v>357.45100000000002</v>
      </c>
      <c r="N21" s="34">
        <v>320.95100000000002</v>
      </c>
      <c r="O21" s="34"/>
      <c r="P21" s="34"/>
      <c r="Q21" s="34"/>
      <c r="R21" s="34"/>
      <c r="S21" s="34"/>
      <c r="T21" s="34">
        <f>$F$21+$G$21+$H$21+$I$21+$J$21+$K$21+$L$21+$M$21+$N$21+$O$21+$P$21+$Q$21+$R$21+$S$21</f>
        <v>1293.078</v>
      </c>
      <c r="U21" s="38">
        <v>0.5</v>
      </c>
      <c r="V21" s="35">
        <f>ROUND($T$21*$U$21,3)</f>
        <v>646.53899999999999</v>
      </c>
      <c r="W21" s="78"/>
      <c r="X21" s="79">
        <v>25</v>
      </c>
      <c r="Y21" s="36">
        <f>$X$21+$W$21</f>
        <v>25</v>
      </c>
      <c r="Z21" s="35">
        <f>$T$21*$W$21</f>
        <v>0</v>
      </c>
      <c r="AA21" s="35">
        <f>$V$21*$X$21</f>
        <v>16163.475</v>
      </c>
      <c r="AB21" s="35">
        <f>$AA$21+$Z$21</f>
        <v>16163.475</v>
      </c>
      <c r="AC21" s="37"/>
      <c r="AD21" s="101"/>
    </row>
    <row r="22" spans="2:30" s="16" customFormat="1" ht="21.95" customHeight="1" outlineLevel="1" x14ac:dyDescent="0.15">
      <c r="B22" s="17">
        <v>3</v>
      </c>
      <c r="C22" s="18" t="s">
        <v>74</v>
      </c>
      <c r="D22" s="19" t="s">
        <v>67</v>
      </c>
      <c r="E22" s="19"/>
      <c r="F22" s="20"/>
      <c r="G22" s="20"/>
      <c r="H22" s="20"/>
      <c r="I22" s="20"/>
      <c r="J22" s="20"/>
      <c r="K22" s="20">
        <v>125.857</v>
      </c>
      <c r="L22" s="20">
        <v>90.320999999999998</v>
      </c>
      <c r="M22" s="20">
        <v>117.32</v>
      </c>
      <c r="N22" s="20">
        <v>125.979</v>
      </c>
      <c r="O22" s="20"/>
      <c r="P22" s="20"/>
      <c r="Q22" s="20"/>
      <c r="R22" s="20"/>
      <c r="S22" s="20"/>
      <c r="T22" s="21">
        <f>K22+L22+M22+N22</f>
        <v>459.47699999999998</v>
      </c>
      <c r="U22" s="22"/>
      <c r="V22" s="21">
        <v>1812.752</v>
      </c>
      <c r="W22" s="80"/>
      <c r="X22" s="81"/>
      <c r="Y22" s="22">
        <f>$AB$22/$V$22</f>
        <v>13.200726850666832</v>
      </c>
      <c r="Z22" s="22">
        <f>$Z$23+$Z$24</f>
        <v>0</v>
      </c>
      <c r="AA22" s="22">
        <f>$AA$23+$AA$24</f>
        <v>23929.644</v>
      </c>
      <c r="AB22" s="22">
        <f>$AB$23+$AB$24</f>
        <v>23929.644</v>
      </c>
      <c r="AC22" s="23">
        <v>1</v>
      </c>
      <c r="AD22" s="99"/>
    </row>
    <row r="23" spans="2:30" s="25" customFormat="1" ht="11.1" customHeight="1" outlineLevel="1" x14ac:dyDescent="0.2">
      <c r="B23" s="26"/>
      <c r="C23" s="27" t="s">
        <v>32</v>
      </c>
      <c r="D23" s="28" t="s">
        <v>67</v>
      </c>
      <c r="E23" s="28"/>
      <c r="F23" s="29"/>
      <c r="G23" s="29"/>
      <c r="H23" s="29"/>
      <c r="I23" s="29"/>
      <c r="J23" s="29"/>
      <c r="K23" s="29">
        <v>125.857</v>
      </c>
      <c r="L23" s="29">
        <v>90.320999999999998</v>
      </c>
      <c r="M23" s="29">
        <v>117.32</v>
      </c>
      <c r="N23" s="29">
        <v>125.979</v>
      </c>
      <c r="O23" s="29"/>
      <c r="P23" s="29"/>
      <c r="Q23" s="29"/>
      <c r="R23" s="29"/>
      <c r="S23" s="29"/>
      <c r="T23" s="29">
        <f>$F$23+$G$23+$H$23+$I$23+$J$23+$K$23+$L$23+$M$23+$N$23+$O$23+$P$23+$Q$23+$R$23+$S$23</f>
        <v>459.47699999999998</v>
      </c>
      <c r="U23" s="29">
        <v>1</v>
      </c>
      <c r="V23" s="30">
        <f>ROUND($T$23*$U$23,3)</f>
        <v>459.47699999999998</v>
      </c>
      <c r="W23" s="76"/>
      <c r="X23" s="82"/>
      <c r="Y23" s="55">
        <f>$X$23+$W$23</f>
        <v>0</v>
      </c>
      <c r="Z23" s="30">
        <f>$T$23*$W$23</f>
        <v>0</v>
      </c>
      <c r="AA23" s="30">
        <f>$V$23*$X$23</f>
        <v>0</v>
      </c>
      <c r="AB23" s="30">
        <f>$AA$23+$Z$23</f>
        <v>0</v>
      </c>
      <c r="AC23" s="30"/>
      <c r="AD23" s="100"/>
    </row>
    <row r="24" spans="2:30" s="1" customFormat="1" ht="11.1" customHeight="1" outlineLevel="1" x14ac:dyDescent="0.2">
      <c r="B24" s="31"/>
      <c r="C24" s="32" t="s">
        <v>68</v>
      </c>
      <c r="D24" s="33" t="s">
        <v>69</v>
      </c>
      <c r="E24" s="33"/>
      <c r="F24" s="34"/>
      <c r="G24" s="34"/>
      <c r="H24" s="34"/>
      <c r="I24" s="34"/>
      <c r="J24" s="34"/>
      <c r="K24" s="34">
        <v>125.857</v>
      </c>
      <c r="L24" s="34">
        <v>90.320999999999998</v>
      </c>
      <c r="M24" s="34">
        <v>117.32</v>
      </c>
      <c r="N24" s="34">
        <v>125.979</v>
      </c>
      <c r="O24" s="34"/>
      <c r="P24" s="34"/>
      <c r="Q24" s="34"/>
      <c r="R24" s="34"/>
      <c r="S24" s="34"/>
      <c r="T24" s="34">
        <f>$F$24+$G$24+$H$24+$I$24+$J$24+$K$24+$L$24+$M$24+$N$24+$O$24+$P$24+$Q$24+$R$24+$S$24</f>
        <v>459.47699999999998</v>
      </c>
      <c r="U24" s="36">
        <v>0.28000000000000003</v>
      </c>
      <c r="V24" s="35">
        <f>ROUND($T$24*$U$24,3)</f>
        <v>128.654</v>
      </c>
      <c r="W24" s="78"/>
      <c r="X24" s="79">
        <v>186</v>
      </c>
      <c r="Y24" s="36">
        <f>$X$24+$W$24</f>
        <v>186</v>
      </c>
      <c r="Z24" s="35">
        <f>$T$24*$W$24</f>
        <v>0</v>
      </c>
      <c r="AA24" s="35">
        <f>$V$24*$X$24</f>
        <v>23929.644</v>
      </c>
      <c r="AB24" s="35">
        <f>$AA$24+$Z$24</f>
        <v>23929.644</v>
      </c>
      <c r="AC24" s="37"/>
      <c r="AD24" s="101"/>
    </row>
    <row r="25" spans="2:30" s="16" customFormat="1" ht="21.95" customHeight="1" outlineLevel="1" x14ac:dyDescent="0.15">
      <c r="B25" s="17">
        <v>4</v>
      </c>
      <c r="C25" s="18" t="s">
        <v>75</v>
      </c>
      <c r="D25" s="19" t="s">
        <v>67</v>
      </c>
      <c r="E25" s="19"/>
      <c r="F25" s="20"/>
      <c r="G25" s="20"/>
      <c r="H25" s="20"/>
      <c r="I25" s="20"/>
      <c r="J25" s="20"/>
      <c r="K25" s="20">
        <v>125.857</v>
      </c>
      <c r="L25" s="20">
        <v>90.320999999999998</v>
      </c>
      <c r="M25" s="20">
        <v>117.32</v>
      </c>
      <c r="N25" s="20">
        <v>125.979</v>
      </c>
      <c r="O25" s="20"/>
      <c r="P25" s="20"/>
      <c r="Q25" s="20"/>
      <c r="R25" s="20"/>
      <c r="S25" s="20"/>
      <c r="T25" s="21">
        <f>K25+L25+M25+N25</f>
        <v>459.47699999999998</v>
      </c>
      <c r="U25" s="22"/>
      <c r="V25" s="21">
        <v>1812.752</v>
      </c>
      <c r="W25" s="80"/>
      <c r="X25" s="81"/>
      <c r="Y25" s="22">
        <f>$AB$25/$V$25</f>
        <v>57.094015066594885</v>
      </c>
      <c r="Z25" s="22">
        <f>$Z$26+$Z$27+$Z$28</f>
        <v>0</v>
      </c>
      <c r="AA25" s="22">
        <f>$AA$26+$AA$27+$AA$28</f>
        <v>103497.29000000001</v>
      </c>
      <c r="AB25" s="22">
        <f>$AB$26+$AB$27+$AB$28</f>
        <v>103497.29000000001</v>
      </c>
      <c r="AC25" s="24"/>
      <c r="AD25" s="99"/>
    </row>
    <row r="26" spans="2:30" s="25" customFormat="1" ht="11.1" customHeight="1" outlineLevel="1" x14ac:dyDescent="0.2">
      <c r="B26" s="26"/>
      <c r="C26" s="27" t="s">
        <v>32</v>
      </c>
      <c r="D26" s="28" t="s">
        <v>67</v>
      </c>
      <c r="E26" s="28"/>
      <c r="F26" s="29"/>
      <c r="G26" s="29"/>
      <c r="H26" s="29"/>
      <c r="I26" s="29"/>
      <c r="J26" s="29"/>
      <c r="K26" s="29">
        <v>125.857</v>
      </c>
      <c r="L26" s="29">
        <v>90.320999999999998</v>
      </c>
      <c r="M26" s="29">
        <v>117.32</v>
      </c>
      <c r="N26" s="29">
        <v>125.979</v>
      </c>
      <c r="O26" s="29"/>
      <c r="P26" s="29"/>
      <c r="Q26" s="29"/>
      <c r="R26" s="29"/>
      <c r="S26" s="29"/>
      <c r="T26" s="29">
        <f>$F$26+$G$26+$H$26+$I$26+$J$26+$K$26+$L$26+$M$26+$N$26+$O$26+$P$26+$Q$26+$R$26+$S$26</f>
        <v>459.47699999999998</v>
      </c>
      <c r="U26" s="29">
        <v>1</v>
      </c>
      <c r="V26" s="30">
        <f>ROUND($T$26*$U$26,3)</f>
        <v>459.47699999999998</v>
      </c>
      <c r="W26" s="76"/>
      <c r="X26" s="82"/>
      <c r="Y26" s="55">
        <f>$X$26+$W$26</f>
        <v>0</v>
      </c>
      <c r="Z26" s="30">
        <f>$T$26*$W$26</f>
        <v>0</v>
      </c>
      <c r="AA26" s="30">
        <f>$V$26*$X$26</f>
        <v>0</v>
      </c>
      <c r="AB26" s="30">
        <f>$AA$26+$Z$26</f>
        <v>0</v>
      </c>
      <c r="AC26" s="30"/>
      <c r="AD26" s="100"/>
    </row>
    <row r="27" spans="2:30" s="1" customFormat="1" ht="11.1" customHeight="1" outlineLevel="1" x14ac:dyDescent="0.2">
      <c r="B27" s="31"/>
      <c r="C27" s="32" t="s">
        <v>71</v>
      </c>
      <c r="D27" s="33" t="s">
        <v>67</v>
      </c>
      <c r="E27" s="33"/>
      <c r="F27" s="34"/>
      <c r="G27" s="34"/>
      <c r="H27" s="34"/>
      <c r="I27" s="34"/>
      <c r="J27" s="34"/>
      <c r="K27" s="34">
        <v>125.857</v>
      </c>
      <c r="L27" s="34">
        <v>90.320999999999998</v>
      </c>
      <c r="M27" s="34">
        <v>117.32</v>
      </c>
      <c r="N27" s="34">
        <v>125.979</v>
      </c>
      <c r="O27" s="34"/>
      <c r="P27" s="34"/>
      <c r="Q27" s="34"/>
      <c r="R27" s="34"/>
      <c r="S27" s="34"/>
      <c r="T27" s="34">
        <f>$F$27+$G$27+$H$27+$I$27+$J$27+$K$27+$L$27+$M$27+$N$27+$O$27+$P$27+$Q$27+$R$27+$S$27</f>
        <v>459.47699999999998</v>
      </c>
      <c r="U27" s="36">
        <v>1.1499999999999999</v>
      </c>
      <c r="V27" s="35">
        <f>ROUND($T$27*$U$27,3)</f>
        <v>528.399</v>
      </c>
      <c r="W27" s="78"/>
      <c r="X27" s="79">
        <v>185</v>
      </c>
      <c r="Y27" s="36">
        <f>$X$27+$W$27</f>
        <v>185</v>
      </c>
      <c r="Z27" s="35">
        <f>$T$27*$W$27</f>
        <v>0</v>
      </c>
      <c r="AA27" s="35">
        <f>$V$27*$X$27</f>
        <v>97753.815000000002</v>
      </c>
      <c r="AB27" s="35">
        <f>$AA$27+$Z$27</f>
        <v>97753.815000000002</v>
      </c>
      <c r="AC27" s="37"/>
      <c r="AD27" s="101"/>
    </row>
    <row r="28" spans="2:30" s="1" customFormat="1" ht="11.1" customHeight="1" outlineLevel="1" x14ac:dyDescent="0.2">
      <c r="B28" s="31"/>
      <c r="C28" s="32" t="s">
        <v>72</v>
      </c>
      <c r="D28" s="33" t="s">
        <v>73</v>
      </c>
      <c r="E28" s="33"/>
      <c r="F28" s="34"/>
      <c r="G28" s="34"/>
      <c r="H28" s="34"/>
      <c r="I28" s="34"/>
      <c r="J28" s="34"/>
      <c r="K28" s="34">
        <v>125.857</v>
      </c>
      <c r="L28" s="34">
        <v>90.320999999999998</v>
      </c>
      <c r="M28" s="34">
        <v>117.32</v>
      </c>
      <c r="N28" s="34">
        <v>125.979</v>
      </c>
      <c r="O28" s="34"/>
      <c r="P28" s="34"/>
      <c r="Q28" s="34"/>
      <c r="R28" s="34"/>
      <c r="S28" s="34"/>
      <c r="T28" s="34">
        <f>$F$28+$G$28+$H$28+$I$28+$J$28+$K$28+$L$28+$M$28+$N$28+$O$28+$P$28+$Q$28+$R$28+$S$28</f>
        <v>459.47699999999998</v>
      </c>
      <c r="U28" s="38">
        <v>0.5</v>
      </c>
      <c r="V28" s="35">
        <f>ROUND($T$28*$U$28,3)</f>
        <v>229.739</v>
      </c>
      <c r="W28" s="78"/>
      <c r="X28" s="79">
        <v>25</v>
      </c>
      <c r="Y28" s="36">
        <f>$X$28+$W$28</f>
        <v>25</v>
      </c>
      <c r="Z28" s="35">
        <f>$T$28*$W$28</f>
        <v>0</v>
      </c>
      <c r="AA28" s="35">
        <f>$V$28*$X$28</f>
        <v>5743.4750000000004</v>
      </c>
      <c r="AB28" s="35">
        <f>$AA$28+$Z$28</f>
        <v>5743.4750000000004</v>
      </c>
      <c r="AC28" s="37"/>
      <c r="AD28" s="101"/>
    </row>
    <row r="29" spans="2:30" s="16" customFormat="1" ht="32.1" customHeight="1" outlineLevel="1" x14ac:dyDescent="0.15">
      <c r="B29" s="17">
        <v>5</v>
      </c>
      <c r="C29" s="18" t="s">
        <v>77</v>
      </c>
      <c r="D29" s="19" t="s">
        <v>78</v>
      </c>
      <c r="E29" s="19"/>
      <c r="F29" s="20"/>
      <c r="G29" s="20"/>
      <c r="H29" s="20"/>
      <c r="I29" s="20"/>
      <c r="J29" s="20"/>
      <c r="K29" s="20">
        <v>55.38</v>
      </c>
      <c r="L29" s="20">
        <v>36.820999999999998</v>
      </c>
      <c r="M29" s="20">
        <v>53.618000000000002</v>
      </c>
      <c r="N29" s="20">
        <v>48.143000000000001</v>
      </c>
      <c r="O29" s="20"/>
      <c r="P29" s="20"/>
      <c r="Q29" s="20"/>
      <c r="R29" s="20"/>
      <c r="S29" s="20"/>
      <c r="T29" s="21">
        <f>K29+L29+M29+N29</f>
        <v>193.96199999999999</v>
      </c>
      <c r="U29" s="22"/>
      <c r="V29" s="20">
        <v>703.26300000000003</v>
      </c>
      <c r="W29" s="80"/>
      <c r="X29" s="81"/>
      <c r="Y29" s="22">
        <f>$AB$29/$V$29</f>
        <v>113.76871099432218</v>
      </c>
      <c r="Z29" s="22">
        <f>$Z$30+$Z$31+$Z$32</f>
        <v>0</v>
      </c>
      <c r="AA29" s="22">
        <f>$AA$30+$AA$31+$AA$32</f>
        <v>80009.324999999997</v>
      </c>
      <c r="AB29" s="22">
        <f>$AB$30+$AB$31+$AB$32</f>
        <v>80009.324999999997</v>
      </c>
      <c r="AC29" s="24"/>
      <c r="AD29" s="99"/>
    </row>
    <row r="30" spans="2:30" s="25" customFormat="1" ht="11.1" customHeight="1" outlineLevel="1" x14ac:dyDescent="0.2">
      <c r="B30" s="26"/>
      <c r="C30" s="27" t="s">
        <v>32</v>
      </c>
      <c r="D30" s="28" t="s">
        <v>78</v>
      </c>
      <c r="E30" s="28"/>
      <c r="F30" s="29"/>
      <c r="G30" s="29"/>
      <c r="H30" s="29"/>
      <c r="I30" s="29"/>
      <c r="J30" s="29"/>
      <c r="K30" s="29">
        <v>55.38</v>
      </c>
      <c r="L30" s="29">
        <v>36.820999999999998</v>
      </c>
      <c r="M30" s="29">
        <v>53.618000000000002</v>
      </c>
      <c r="N30" s="29">
        <v>48.143000000000001</v>
      </c>
      <c r="O30" s="29"/>
      <c r="P30" s="29"/>
      <c r="Q30" s="29"/>
      <c r="R30" s="29"/>
      <c r="S30" s="29"/>
      <c r="T30" s="29">
        <f>$F$30+$G$30+$H$30+$I$30+$J$30+$K$30+$L$30+$M$30+$N$30+$O$30+$P$30+$Q$30+$R$30+$S$30</f>
        <v>193.96199999999999</v>
      </c>
      <c r="U30" s="29">
        <v>1</v>
      </c>
      <c r="V30" s="30">
        <f>ROUND($T$30*$U$30,3)</f>
        <v>193.96199999999999</v>
      </c>
      <c r="W30" s="76"/>
      <c r="X30" s="82"/>
      <c r="Y30" s="55">
        <f>$X$30+$W$30</f>
        <v>0</v>
      </c>
      <c r="Z30" s="30">
        <f>$T$30*$W$30</f>
        <v>0</v>
      </c>
      <c r="AA30" s="30">
        <f>$V$30*$X$30</f>
        <v>0</v>
      </c>
      <c r="AB30" s="30">
        <f>$AA$30+$Z$30</f>
        <v>0</v>
      </c>
      <c r="AC30" s="30"/>
      <c r="AD30" s="100"/>
    </row>
    <row r="31" spans="2:30" s="1" customFormat="1" ht="21.95" customHeight="1" outlineLevel="1" x14ac:dyDescent="0.2">
      <c r="B31" s="31"/>
      <c r="C31" s="32" t="s">
        <v>79</v>
      </c>
      <c r="D31" s="33" t="s">
        <v>80</v>
      </c>
      <c r="E31" s="33"/>
      <c r="F31" s="39"/>
      <c r="G31" s="39"/>
      <c r="H31" s="39"/>
      <c r="I31" s="39"/>
      <c r="J31" s="39"/>
      <c r="K31" s="39">
        <v>1827.54</v>
      </c>
      <c r="L31" s="39">
        <v>1215.0930000000001</v>
      </c>
      <c r="M31" s="39">
        <v>1769.394</v>
      </c>
      <c r="N31" s="39">
        <v>1588.7190000000001</v>
      </c>
      <c r="O31" s="39"/>
      <c r="P31" s="39"/>
      <c r="Q31" s="39"/>
      <c r="R31" s="39"/>
      <c r="S31" s="39"/>
      <c r="T31" s="39">
        <f>$F$31+$G$31+$H$31+$I$31+$J$31+$K$31+$L$31+$M$31+$N$31+$O$31+$P$31+$Q$31+$R$31+$S$31</f>
        <v>6400.7460000000001</v>
      </c>
      <c r="U31" s="35">
        <f>1</f>
        <v>1</v>
      </c>
      <c r="V31" s="35">
        <f>ROUND($T$31*$U$31,3)</f>
        <v>6400.7460000000001</v>
      </c>
      <c r="W31" s="78"/>
      <c r="X31" s="79">
        <v>12.5</v>
      </c>
      <c r="Y31" s="35">
        <f>$X$31+$W$31</f>
        <v>12.5</v>
      </c>
      <c r="Z31" s="35">
        <f>$T$31*$W$31</f>
        <v>0</v>
      </c>
      <c r="AA31" s="35">
        <f>$V$31*$X$31</f>
        <v>80009.324999999997</v>
      </c>
      <c r="AB31" s="35">
        <f>$AA$31+$Z$31</f>
        <v>80009.324999999997</v>
      </c>
      <c r="AC31" s="37" t="s">
        <v>81</v>
      </c>
      <c r="AD31" s="101"/>
    </row>
    <row r="32" spans="2:30" s="1" customFormat="1" ht="33" customHeight="1" outlineLevel="1" x14ac:dyDescent="0.2">
      <c r="B32" s="58"/>
      <c r="C32" s="59" t="s">
        <v>82</v>
      </c>
      <c r="D32" s="60" t="s">
        <v>78</v>
      </c>
      <c r="E32" s="60"/>
      <c r="F32" s="61"/>
      <c r="G32" s="61"/>
      <c r="H32" s="61"/>
      <c r="I32" s="61"/>
      <c r="J32" s="61"/>
      <c r="K32" s="61">
        <v>55.38</v>
      </c>
      <c r="L32" s="61">
        <v>36.820999999999998</v>
      </c>
      <c r="M32" s="61">
        <v>53.618000000000002</v>
      </c>
      <c r="N32" s="61">
        <v>48.143000000000001</v>
      </c>
      <c r="O32" s="61"/>
      <c r="P32" s="61"/>
      <c r="Q32" s="61"/>
      <c r="R32" s="61"/>
      <c r="S32" s="61"/>
      <c r="T32" s="61">
        <f>$F$32+$G$32+$H$32+$I$32+$J$32+$K$32+$L$32+$M$32+$N$32+$O$32+$P$32+$Q$32+$R$32+$S$32</f>
        <v>193.96199999999999</v>
      </c>
      <c r="U32" s="62">
        <v>1.02</v>
      </c>
      <c r="V32" s="63">
        <f>ROUND($T$32*$U$32,3)</f>
        <v>197.84100000000001</v>
      </c>
      <c r="W32" s="83"/>
      <c r="X32" s="84"/>
      <c r="Y32" s="63">
        <f>$X$32+$W$32</f>
        <v>0</v>
      </c>
      <c r="Z32" s="63">
        <f>$T$32*$W$32</f>
        <v>0</v>
      </c>
      <c r="AA32" s="63">
        <f>$V$32*$X$32</f>
        <v>0</v>
      </c>
      <c r="AB32" s="63">
        <f>$AA$32+$Z$32</f>
        <v>0</v>
      </c>
      <c r="AC32" s="64" t="s">
        <v>203</v>
      </c>
      <c r="AD32" s="102"/>
    </row>
    <row r="33" spans="2:30" s="16" customFormat="1" ht="11.1" customHeight="1" outlineLevel="1" x14ac:dyDescent="0.15">
      <c r="B33" s="17">
        <v>6</v>
      </c>
      <c r="C33" s="18" t="s">
        <v>83</v>
      </c>
      <c r="D33" s="19" t="s">
        <v>78</v>
      </c>
      <c r="E33" s="19"/>
      <c r="F33" s="20"/>
      <c r="G33" s="20"/>
      <c r="H33" s="20"/>
      <c r="I33" s="20"/>
      <c r="J33" s="20"/>
      <c r="K33" s="20">
        <v>46.841000000000001</v>
      </c>
      <c r="L33" s="20">
        <v>24.61</v>
      </c>
      <c r="M33" s="20">
        <v>44.64</v>
      </c>
      <c r="N33" s="20">
        <v>34.671999999999997</v>
      </c>
      <c r="O33" s="20"/>
      <c r="P33" s="20"/>
      <c r="Q33" s="20"/>
      <c r="R33" s="20"/>
      <c r="S33" s="20"/>
      <c r="T33" s="21">
        <f>K33+L33+M33+N33</f>
        <v>150.76299999999998</v>
      </c>
      <c r="U33" s="22"/>
      <c r="V33" s="20">
        <v>555.40499999999997</v>
      </c>
      <c r="W33" s="80"/>
      <c r="X33" s="81"/>
      <c r="Y33" s="22">
        <f>$AB$33/$V$33</f>
        <v>1052.2742863315959</v>
      </c>
      <c r="Z33" s="22">
        <f>$Z$34+$Z$35+$Z$36</f>
        <v>0</v>
      </c>
      <c r="AA33" s="22">
        <f>$AA$34+$AA$35+$AA$36</f>
        <v>584438.4</v>
      </c>
      <c r="AB33" s="22">
        <f>$AB$34+$AB$35+$AB$36</f>
        <v>584438.4</v>
      </c>
      <c r="AC33" s="24"/>
      <c r="AD33" s="99"/>
    </row>
    <row r="34" spans="2:30" s="25" customFormat="1" ht="11.1" customHeight="1" outlineLevel="1" x14ac:dyDescent="0.2">
      <c r="B34" s="26"/>
      <c r="C34" s="27" t="s">
        <v>32</v>
      </c>
      <c r="D34" s="28" t="s">
        <v>78</v>
      </c>
      <c r="E34" s="28"/>
      <c r="F34" s="29"/>
      <c r="G34" s="29"/>
      <c r="H34" s="29"/>
      <c r="I34" s="29"/>
      <c r="J34" s="29"/>
      <c r="K34" s="29">
        <v>46.841000000000001</v>
      </c>
      <c r="L34" s="29">
        <v>24.61</v>
      </c>
      <c r="M34" s="29">
        <v>44.64</v>
      </c>
      <c r="N34" s="29">
        <v>34.671999999999997</v>
      </c>
      <c r="O34" s="29"/>
      <c r="P34" s="29"/>
      <c r="Q34" s="29"/>
      <c r="R34" s="29"/>
      <c r="S34" s="29"/>
      <c r="T34" s="29">
        <f>$F$34+$G$34+$H$34+$I$34+$J$34+$K$34+$L$34+$M$34+$N$34+$O$34+$P$34+$Q$34+$R$34+$S$34</f>
        <v>150.76299999999998</v>
      </c>
      <c r="U34" s="29">
        <v>1</v>
      </c>
      <c r="V34" s="30">
        <f>ROUND($T$34*$U$34,3)</f>
        <v>150.76300000000001</v>
      </c>
      <c r="W34" s="85"/>
      <c r="X34" s="82"/>
      <c r="Y34" s="56">
        <f>$X$34+$W$34</f>
        <v>0</v>
      </c>
      <c r="Z34" s="30">
        <f>$T$34*$W$34</f>
        <v>0</v>
      </c>
      <c r="AA34" s="30">
        <f>$V$34*$X$34</f>
        <v>0</v>
      </c>
      <c r="AB34" s="30">
        <f>$AA$34+$Z$34</f>
        <v>0</v>
      </c>
      <c r="AC34" s="30"/>
      <c r="AD34" s="100"/>
    </row>
    <row r="35" spans="2:30" s="1" customFormat="1" ht="11.1" customHeight="1" outlineLevel="1" x14ac:dyDescent="0.2">
      <c r="B35" s="31"/>
      <c r="C35" s="32" t="s">
        <v>84</v>
      </c>
      <c r="D35" s="33" t="s">
        <v>78</v>
      </c>
      <c r="E35" s="33"/>
      <c r="F35" s="34"/>
      <c r="G35" s="34"/>
      <c r="H35" s="34"/>
      <c r="I35" s="34"/>
      <c r="J35" s="34"/>
      <c r="K35" s="34">
        <v>46.841000000000001</v>
      </c>
      <c r="L35" s="34">
        <v>24.61</v>
      </c>
      <c r="M35" s="34">
        <v>44.64</v>
      </c>
      <c r="N35" s="34">
        <v>34.671999999999997</v>
      </c>
      <c r="O35" s="34"/>
      <c r="P35" s="34"/>
      <c r="Q35" s="34"/>
      <c r="R35" s="34"/>
      <c r="S35" s="34"/>
      <c r="T35" s="34">
        <f>$F$35+$G$35+$H$35+$I$35+$J$35+$K$35+$L$35+$M$35+$N$35+$O$35+$P$35+$Q$35+$R$35+$S$35</f>
        <v>150.76299999999998</v>
      </c>
      <c r="U35" s="36">
        <v>1.03</v>
      </c>
      <c r="V35" s="35">
        <f>ROUND($T$35*$U$35,3)</f>
        <v>155.286</v>
      </c>
      <c r="W35" s="78"/>
      <c r="X35" s="79">
        <v>2400</v>
      </c>
      <c r="Y35" s="57">
        <f>$X$35+$W$35</f>
        <v>2400</v>
      </c>
      <c r="Z35" s="35">
        <f>$T$35*$W$35</f>
        <v>0</v>
      </c>
      <c r="AA35" s="35">
        <f>$V$35*$X$35</f>
        <v>372686.4</v>
      </c>
      <c r="AB35" s="35">
        <f>$AA$35+$Z$35</f>
        <v>372686.4</v>
      </c>
      <c r="AC35" s="37"/>
      <c r="AD35" s="101"/>
    </row>
    <row r="36" spans="2:30" s="1" customFormat="1" ht="11.1" customHeight="1" outlineLevel="1" x14ac:dyDescent="0.2">
      <c r="B36" s="31"/>
      <c r="C36" s="32" t="s">
        <v>85</v>
      </c>
      <c r="D36" s="33" t="s">
        <v>78</v>
      </c>
      <c r="E36" s="33"/>
      <c r="F36" s="34"/>
      <c r="G36" s="34"/>
      <c r="H36" s="34"/>
      <c r="I36" s="34"/>
      <c r="J36" s="34"/>
      <c r="K36" s="34">
        <v>12.647</v>
      </c>
      <c r="L36" s="34">
        <v>6.6449999999999996</v>
      </c>
      <c r="M36" s="34">
        <v>12.053000000000001</v>
      </c>
      <c r="N36" s="34">
        <v>9.3610000000000007</v>
      </c>
      <c r="O36" s="34"/>
      <c r="P36" s="34"/>
      <c r="Q36" s="34"/>
      <c r="R36" s="34"/>
      <c r="S36" s="34"/>
      <c r="T36" s="34">
        <f>$F$36+$G$36+$H$36+$I$36+$J$36+$K$36+$L$36+$M$36+$N$36+$O$36+$P$36+$Q$36+$R$36+$S$36</f>
        <v>40.706000000000003</v>
      </c>
      <c r="U36" s="36">
        <v>1.02</v>
      </c>
      <c r="V36" s="35">
        <f>ROUND($T$36*$U$36,3)</f>
        <v>41.52</v>
      </c>
      <c r="W36" s="78"/>
      <c r="X36" s="79">
        <v>5100</v>
      </c>
      <c r="Y36" s="57">
        <f>$X$36+$W$36</f>
        <v>5100</v>
      </c>
      <c r="Z36" s="35">
        <f>$T$36*$W$36</f>
        <v>0</v>
      </c>
      <c r="AA36" s="35">
        <f>$V$36*$X$36</f>
        <v>211752.00000000003</v>
      </c>
      <c r="AB36" s="35">
        <f>$AA$36+$Z$36</f>
        <v>211752.00000000003</v>
      </c>
      <c r="AC36" s="37"/>
      <c r="AD36" s="101"/>
    </row>
    <row r="37" spans="2:30" s="16" customFormat="1" ht="32.1" customHeight="1" outlineLevel="1" x14ac:dyDescent="0.15">
      <c r="B37" s="17">
        <v>7</v>
      </c>
      <c r="C37" s="18" t="s">
        <v>86</v>
      </c>
      <c r="D37" s="19" t="s">
        <v>67</v>
      </c>
      <c r="E37" s="19"/>
      <c r="F37" s="20"/>
      <c r="G37" s="20"/>
      <c r="H37" s="20"/>
      <c r="I37" s="20"/>
      <c r="J37" s="20"/>
      <c r="K37" s="20">
        <v>363.99099999999999</v>
      </c>
      <c r="L37" s="20">
        <v>243.035</v>
      </c>
      <c r="M37" s="20">
        <v>351.95</v>
      </c>
      <c r="N37" s="20">
        <v>315.27199999999999</v>
      </c>
      <c r="O37" s="20"/>
      <c r="P37" s="20"/>
      <c r="Q37" s="20"/>
      <c r="R37" s="20"/>
      <c r="S37" s="20"/>
      <c r="T37" s="21">
        <f>K37+L37+M37+N37</f>
        <v>1274.2479999999998</v>
      </c>
      <c r="U37" s="22"/>
      <c r="V37" s="21">
        <v>4630.3040000000001</v>
      </c>
      <c r="W37" s="80"/>
      <c r="X37" s="81"/>
      <c r="Y37" s="22">
        <f>$AB$37/$V$37</f>
        <v>63.829763661306032</v>
      </c>
      <c r="Z37" s="22">
        <f>$Z$38+$Z$39+$Z$40</f>
        <v>0</v>
      </c>
      <c r="AA37" s="22">
        <f>$AA$38+$AA$39+$AA$40</f>
        <v>295551.20999999996</v>
      </c>
      <c r="AB37" s="22">
        <f>$AB$38+$AB$39+$AB$40</f>
        <v>295551.20999999996</v>
      </c>
      <c r="AC37" s="24"/>
      <c r="AD37" s="99"/>
    </row>
    <row r="38" spans="2:30" s="25" customFormat="1" ht="11.1" customHeight="1" outlineLevel="1" x14ac:dyDescent="0.2">
      <c r="B38" s="26"/>
      <c r="C38" s="27" t="s">
        <v>32</v>
      </c>
      <c r="D38" s="28" t="s">
        <v>67</v>
      </c>
      <c r="E38" s="28"/>
      <c r="F38" s="29"/>
      <c r="G38" s="29"/>
      <c r="H38" s="29"/>
      <c r="I38" s="29"/>
      <c r="J38" s="29"/>
      <c r="K38" s="29">
        <v>363.99099999999999</v>
      </c>
      <c r="L38" s="29">
        <v>243.035</v>
      </c>
      <c r="M38" s="29">
        <v>351.95</v>
      </c>
      <c r="N38" s="29">
        <v>315.27199999999999</v>
      </c>
      <c r="O38" s="29"/>
      <c r="P38" s="29"/>
      <c r="Q38" s="29"/>
      <c r="R38" s="29"/>
      <c r="S38" s="29"/>
      <c r="T38" s="29">
        <f>$F$38+$G$38+$H$38+$I$38+$J$38+$K$38+$L$38+$M$38+$N$38+$O$38+$P$38+$Q$38+$R$38+$S$38</f>
        <v>1274.2479999999998</v>
      </c>
      <c r="U38" s="29">
        <v>1</v>
      </c>
      <c r="V38" s="30">
        <f>ROUND($T$38*$U$38,3)</f>
        <v>1274.248</v>
      </c>
      <c r="W38" s="76"/>
      <c r="X38" s="82"/>
      <c r="Y38" s="55">
        <f>$X$38+$W$38</f>
        <v>0</v>
      </c>
      <c r="Z38" s="30">
        <f>$T$38*$W$38</f>
        <v>0</v>
      </c>
      <c r="AA38" s="30">
        <f>$V$38*$X$38</f>
        <v>0</v>
      </c>
      <c r="AB38" s="30">
        <f>$AA$38+$Z$38</f>
        <v>0</v>
      </c>
      <c r="AC38" s="30"/>
      <c r="AD38" s="100"/>
    </row>
    <row r="39" spans="2:30" s="1" customFormat="1" ht="11.1" customHeight="1" outlineLevel="1" x14ac:dyDescent="0.2">
      <c r="B39" s="31"/>
      <c r="C39" s="32" t="s">
        <v>87</v>
      </c>
      <c r="D39" s="33" t="s">
        <v>69</v>
      </c>
      <c r="E39" s="33"/>
      <c r="F39" s="34"/>
      <c r="G39" s="34"/>
      <c r="H39" s="34"/>
      <c r="I39" s="34"/>
      <c r="J39" s="34"/>
      <c r="K39" s="34">
        <v>14.558999999999999</v>
      </c>
      <c r="L39" s="34">
        <v>9.7210000000000001</v>
      </c>
      <c r="M39" s="34">
        <v>14.077999999999999</v>
      </c>
      <c r="N39" s="34">
        <v>12.61</v>
      </c>
      <c r="O39" s="34"/>
      <c r="P39" s="34"/>
      <c r="Q39" s="34"/>
      <c r="R39" s="34"/>
      <c r="S39" s="34"/>
      <c r="T39" s="34">
        <f>$F$39+$G$39+$H$39+$I$39+$J$39+$K$39+$L$39+$M$39+$N$39+$O$39+$P$39+$Q$39+$R$39+$S$39</f>
        <v>50.968000000000004</v>
      </c>
      <c r="U39" s="38">
        <v>1.3</v>
      </c>
      <c r="V39" s="35">
        <f>ROUND($T$39*$U$39,3)</f>
        <v>66.257999999999996</v>
      </c>
      <c r="W39" s="78"/>
      <c r="X39" s="79">
        <v>310</v>
      </c>
      <c r="Y39" s="36">
        <f>$X$39+$W$39</f>
        <v>310</v>
      </c>
      <c r="Z39" s="35">
        <f>$T$39*$W$39</f>
        <v>0</v>
      </c>
      <c r="AA39" s="35">
        <f>$V$39*$X$39</f>
        <v>20539.98</v>
      </c>
      <c r="AB39" s="35">
        <f>$AA$39+$Z$39</f>
        <v>20539.98</v>
      </c>
      <c r="AC39" s="37"/>
      <c r="AD39" s="101"/>
    </row>
    <row r="40" spans="2:30" s="1" customFormat="1" ht="11.1" customHeight="1" outlineLevel="1" x14ac:dyDescent="0.2">
      <c r="B40" s="31"/>
      <c r="C40" s="32" t="s">
        <v>88</v>
      </c>
      <c r="D40" s="33" t="s">
        <v>78</v>
      </c>
      <c r="E40" s="33"/>
      <c r="F40" s="34"/>
      <c r="G40" s="34"/>
      <c r="H40" s="34"/>
      <c r="I40" s="34"/>
      <c r="J40" s="34"/>
      <c r="K40" s="34">
        <v>14.558999999999999</v>
      </c>
      <c r="L40" s="34">
        <v>9.7210000000000001</v>
      </c>
      <c r="M40" s="34">
        <v>14.077999999999999</v>
      </c>
      <c r="N40" s="34">
        <v>12.61</v>
      </c>
      <c r="O40" s="34"/>
      <c r="P40" s="34"/>
      <c r="Q40" s="34"/>
      <c r="R40" s="34"/>
      <c r="S40" s="34"/>
      <c r="T40" s="34">
        <f>$F$40+$G$40+$H$40+$I$40+$J$40+$K$40+$L$40+$M$40+$N$40+$O$40+$P$40+$Q$40+$R$40+$S$40</f>
        <v>50.968000000000004</v>
      </c>
      <c r="U40" s="36">
        <v>1.02</v>
      </c>
      <c r="V40" s="35">
        <f>ROUND($T$40*$U$40,3)</f>
        <v>51.987000000000002</v>
      </c>
      <c r="W40" s="78"/>
      <c r="X40" s="79">
        <f>4600+690</f>
        <v>5290</v>
      </c>
      <c r="Y40" s="57">
        <f>$X$40+$W$40</f>
        <v>5290</v>
      </c>
      <c r="Z40" s="35">
        <f>$T$40*$W$40</f>
        <v>0</v>
      </c>
      <c r="AA40" s="35">
        <f>$V$40*$X$40</f>
        <v>275011.23</v>
      </c>
      <c r="AB40" s="35">
        <f>$AA$40+$Z$40</f>
        <v>275011.23</v>
      </c>
      <c r="AC40" s="37"/>
      <c r="AD40" s="101"/>
    </row>
    <row r="41" spans="2:30" s="16" customFormat="1" ht="11.1" customHeight="1" outlineLevel="1" x14ac:dyDescent="0.15">
      <c r="B41" s="17">
        <v>8</v>
      </c>
      <c r="C41" s="18" t="s">
        <v>89</v>
      </c>
      <c r="D41" s="19" t="s">
        <v>67</v>
      </c>
      <c r="E41" s="19"/>
      <c r="F41" s="20"/>
      <c r="G41" s="20"/>
      <c r="H41" s="20"/>
      <c r="I41" s="20"/>
      <c r="J41" s="20"/>
      <c r="K41" s="20">
        <v>363.99099999999999</v>
      </c>
      <c r="L41" s="20">
        <v>243.035</v>
      </c>
      <c r="M41" s="20">
        <v>351.95</v>
      </c>
      <c r="N41" s="20">
        <v>315.27199999999999</v>
      </c>
      <c r="O41" s="20"/>
      <c r="P41" s="20"/>
      <c r="Q41" s="20"/>
      <c r="R41" s="20"/>
      <c r="S41" s="20"/>
      <c r="T41" s="21">
        <f>K41+L41+M41+N41</f>
        <v>1274.2479999999998</v>
      </c>
      <c r="U41" s="22"/>
      <c r="V41" s="21">
        <v>4630.6679999999997</v>
      </c>
      <c r="W41" s="80"/>
      <c r="X41" s="81"/>
      <c r="Y41" s="22">
        <f>$AB$41/$V$41</f>
        <v>14.331140561145823</v>
      </c>
      <c r="Z41" s="22">
        <f>$Z$42+$Z$43</f>
        <v>0</v>
      </c>
      <c r="AA41" s="22">
        <f>$AA$42+$AA$43</f>
        <v>66362.754000000001</v>
      </c>
      <c r="AB41" s="22">
        <f>$AB$42+$AB$43</f>
        <v>66362.754000000001</v>
      </c>
      <c r="AC41" s="23">
        <v>1</v>
      </c>
      <c r="AD41" s="99"/>
    </row>
    <row r="42" spans="2:30" s="25" customFormat="1" ht="11.1" customHeight="1" outlineLevel="1" x14ac:dyDescent="0.2">
      <c r="B42" s="26"/>
      <c r="C42" s="27" t="s">
        <v>32</v>
      </c>
      <c r="D42" s="28" t="s">
        <v>67</v>
      </c>
      <c r="E42" s="28"/>
      <c r="F42" s="29"/>
      <c r="G42" s="29"/>
      <c r="H42" s="29"/>
      <c r="I42" s="29"/>
      <c r="J42" s="29"/>
      <c r="K42" s="29">
        <v>363.99099999999999</v>
      </c>
      <c r="L42" s="29">
        <v>243.035</v>
      </c>
      <c r="M42" s="29">
        <v>351.95</v>
      </c>
      <c r="N42" s="29">
        <v>315.27199999999999</v>
      </c>
      <c r="O42" s="29"/>
      <c r="P42" s="29"/>
      <c r="Q42" s="29"/>
      <c r="R42" s="29"/>
      <c r="S42" s="29"/>
      <c r="T42" s="29">
        <f>$F$42+$G$42+$H$42+$I$42+$J$42+$K$42+$L$42+$M$42+$N$42+$O$42+$P$42+$Q$42+$R$42+$S$42</f>
        <v>1274.2479999999998</v>
      </c>
      <c r="U42" s="29">
        <v>1</v>
      </c>
      <c r="V42" s="30">
        <f>ROUND($T$42*$U$42,3)</f>
        <v>1274.248</v>
      </c>
      <c r="W42" s="76"/>
      <c r="X42" s="82"/>
      <c r="Y42" s="55">
        <f>$X$42+$W$42</f>
        <v>0</v>
      </c>
      <c r="Z42" s="30">
        <f>$T$42*$W$42</f>
        <v>0</v>
      </c>
      <c r="AA42" s="30">
        <f>$V$42*$X$42</f>
        <v>0</v>
      </c>
      <c r="AB42" s="30">
        <f>$AA$42+$Z$42</f>
        <v>0</v>
      </c>
      <c r="AC42" s="30"/>
      <c r="AD42" s="100"/>
    </row>
    <row r="43" spans="2:30" s="1" customFormat="1" ht="21.95" customHeight="1" outlineLevel="1" x14ac:dyDescent="0.2">
      <c r="B43" s="31"/>
      <c r="C43" s="32" t="s">
        <v>90</v>
      </c>
      <c r="D43" s="33" t="s">
        <v>69</v>
      </c>
      <c r="E43" s="33"/>
      <c r="F43" s="34"/>
      <c r="G43" s="34"/>
      <c r="H43" s="34"/>
      <c r="I43" s="34"/>
      <c r="J43" s="34"/>
      <c r="K43" s="34">
        <v>363.99099999999999</v>
      </c>
      <c r="L43" s="34">
        <v>243.035</v>
      </c>
      <c r="M43" s="34">
        <v>351.95</v>
      </c>
      <c r="N43" s="34">
        <v>315.27199999999999</v>
      </c>
      <c r="O43" s="34"/>
      <c r="P43" s="34"/>
      <c r="Q43" s="34"/>
      <c r="R43" s="34"/>
      <c r="S43" s="34"/>
      <c r="T43" s="34">
        <f>$F$43+$G$43+$H$43+$I$43+$J$43+$K$43+$L$43+$M$43+$N$43+$O$43+$P$43+$Q$43+$R$43+$S$43</f>
        <v>1274.2479999999998</v>
      </c>
      <c r="U43" s="36">
        <v>0.28000000000000003</v>
      </c>
      <c r="V43" s="35">
        <f>ROUND($T$43*$U$43,3)</f>
        <v>356.78899999999999</v>
      </c>
      <c r="W43" s="78"/>
      <c r="X43" s="79">
        <v>186</v>
      </c>
      <c r="Y43" s="36">
        <f>$X$43+$W$43</f>
        <v>186</v>
      </c>
      <c r="Z43" s="35">
        <f>$T$43*$W$43</f>
        <v>0</v>
      </c>
      <c r="AA43" s="35">
        <f>$V$43*$X$43</f>
        <v>66362.754000000001</v>
      </c>
      <c r="AB43" s="35">
        <f>$AA$43+$Z$43</f>
        <v>66362.754000000001</v>
      </c>
      <c r="AC43" s="37"/>
      <c r="AD43" s="101"/>
    </row>
    <row r="44" spans="2:30" s="16" customFormat="1" ht="21.95" customHeight="1" outlineLevel="1" x14ac:dyDescent="0.15">
      <c r="B44" s="17">
        <v>9</v>
      </c>
      <c r="C44" s="18" t="s">
        <v>91</v>
      </c>
      <c r="D44" s="19" t="s">
        <v>67</v>
      </c>
      <c r="E44" s="19"/>
      <c r="F44" s="20"/>
      <c r="G44" s="20"/>
      <c r="H44" s="20"/>
      <c r="I44" s="20"/>
      <c r="J44" s="20"/>
      <c r="K44" s="20">
        <v>363.99099999999999</v>
      </c>
      <c r="L44" s="20">
        <v>243.035</v>
      </c>
      <c r="M44" s="20">
        <v>351.95</v>
      </c>
      <c r="N44" s="20">
        <v>315.27199999999999</v>
      </c>
      <c r="O44" s="20"/>
      <c r="P44" s="20"/>
      <c r="Q44" s="20"/>
      <c r="R44" s="20"/>
      <c r="S44" s="20"/>
      <c r="T44" s="21">
        <f>K44+L44+M44+N44</f>
        <v>1274.2479999999998</v>
      </c>
      <c r="U44" s="22"/>
      <c r="V44" s="21">
        <v>4630.6679999999997</v>
      </c>
      <c r="W44" s="80"/>
      <c r="X44" s="81"/>
      <c r="Y44" s="22">
        <f>$AB$44/$V$44</f>
        <v>108.18537087953618</v>
      </c>
      <c r="Z44" s="22">
        <f>$Z$45+$Z$46+$Z$47</f>
        <v>0</v>
      </c>
      <c r="AA44" s="22">
        <f>$AA$45+$AA$46+$AA$47</f>
        <v>500970.53499999997</v>
      </c>
      <c r="AB44" s="22">
        <f>$AB$45+$AB$46+$AB$47</f>
        <v>500970.53499999997</v>
      </c>
      <c r="AC44" s="24"/>
      <c r="AD44" s="99"/>
    </row>
    <row r="45" spans="2:30" s="25" customFormat="1" ht="11.1" customHeight="1" outlineLevel="1" x14ac:dyDescent="0.2">
      <c r="B45" s="26"/>
      <c r="C45" s="27" t="s">
        <v>32</v>
      </c>
      <c r="D45" s="28" t="s">
        <v>67</v>
      </c>
      <c r="E45" s="28"/>
      <c r="F45" s="29"/>
      <c r="G45" s="29"/>
      <c r="H45" s="29"/>
      <c r="I45" s="29"/>
      <c r="J45" s="29"/>
      <c r="K45" s="29">
        <v>363.99099999999999</v>
      </c>
      <c r="L45" s="29">
        <v>243.035</v>
      </c>
      <c r="M45" s="29">
        <v>351.95</v>
      </c>
      <c r="N45" s="29">
        <v>315.27199999999999</v>
      </c>
      <c r="O45" s="29"/>
      <c r="P45" s="29"/>
      <c r="Q45" s="29"/>
      <c r="R45" s="29"/>
      <c r="S45" s="29"/>
      <c r="T45" s="29">
        <f>$F$45+$G$45+$H$45+$I$45+$J$45+$K$45+$L$45+$M$45+$N$45+$O$45+$P$45+$Q$45+$R$45+$S$45</f>
        <v>1274.2479999999998</v>
      </c>
      <c r="U45" s="29">
        <v>1</v>
      </c>
      <c r="V45" s="30">
        <f>ROUND($T$45*$U$45,3)</f>
        <v>1274.248</v>
      </c>
      <c r="W45" s="76"/>
      <c r="X45" s="82"/>
      <c r="Y45" s="55">
        <f>$X$45+$W$45</f>
        <v>0</v>
      </c>
      <c r="Z45" s="30">
        <f>$T$45*$W$45</f>
        <v>0</v>
      </c>
      <c r="AA45" s="30">
        <f>$V$45*$X$45</f>
        <v>0</v>
      </c>
      <c r="AB45" s="30">
        <f>$AA$45+$Z$45</f>
        <v>0</v>
      </c>
      <c r="AC45" s="30"/>
      <c r="AD45" s="100"/>
    </row>
    <row r="46" spans="2:30" s="1" customFormat="1" ht="11.1" customHeight="1" outlineLevel="1" x14ac:dyDescent="0.2">
      <c r="B46" s="31"/>
      <c r="C46" s="32" t="s">
        <v>72</v>
      </c>
      <c r="D46" s="33" t="s">
        <v>73</v>
      </c>
      <c r="E46" s="33"/>
      <c r="F46" s="34"/>
      <c r="G46" s="34"/>
      <c r="H46" s="34"/>
      <c r="I46" s="34"/>
      <c r="J46" s="34"/>
      <c r="K46" s="34">
        <v>363.99099999999999</v>
      </c>
      <c r="L46" s="34">
        <v>243.035</v>
      </c>
      <c r="M46" s="34">
        <v>351.95</v>
      </c>
      <c r="N46" s="34">
        <v>315.27199999999999</v>
      </c>
      <c r="O46" s="34"/>
      <c r="P46" s="34"/>
      <c r="Q46" s="34"/>
      <c r="R46" s="34"/>
      <c r="S46" s="34"/>
      <c r="T46" s="34">
        <f>$F$46+$G$46+$H$46+$I$46+$J$46+$K$46+$L$46+$M$46+$N$46+$O$46+$P$46+$Q$46+$R$46+$S$46</f>
        <v>1274.2479999999998</v>
      </c>
      <c r="U46" s="38">
        <v>0.5</v>
      </c>
      <c r="V46" s="35">
        <f>ROUND($T$46*$U$46,3)</f>
        <v>637.12400000000002</v>
      </c>
      <c r="W46" s="78"/>
      <c r="X46" s="79">
        <v>25</v>
      </c>
      <c r="Y46" s="36">
        <f>$X$46+$W$46</f>
        <v>25</v>
      </c>
      <c r="Z46" s="35">
        <f>$T$46*$W$46</f>
        <v>0</v>
      </c>
      <c r="AA46" s="35">
        <f>$V$46*$X$46</f>
        <v>15928.1</v>
      </c>
      <c r="AB46" s="35">
        <f>$AA$46+$Z$46</f>
        <v>15928.1</v>
      </c>
      <c r="AC46" s="37"/>
      <c r="AD46" s="101"/>
    </row>
    <row r="47" spans="2:30" s="1" customFormat="1" ht="11.1" customHeight="1" outlineLevel="1" x14ac:dyDescent="0.2">
      <c r="B47" s="31"/>
      <c r="C47" s="32" t="s">
        <v>92</v>
      </c>
      <c r="D47" s="33" t="s">
        <v>67</v>
      </c>
      <c r="E47" s="33"/>
      <c r="F47" s="34"/>
      <c r="G47" s="34"/>
      <c r="H47" s="34"/>
      <c r="I47" s="34"/>
      <c r="J47" s="34"/>
      <c r="K47" s="34">
        <v>363.99099999999999</v>
      </c>
      <c r="L47" s="34">
        <v>243.035</v>
      </c>
      <c r="M47" s="34">
        <v>351.95</v>
      </c>
      <c r="N47" s="34">
        <v>315.27199999999999</v>
      </c>
      <c r="O47" s="34"/>
      <c r="P47" s="34"/>
      <c r="Q47" s="34"/>
      <c r="R47" s="34"/>
      <c r="S47" s="34"/>
      <c r="T47" s="34">
        <f>$F$47+$G$47+$H$47+$I$47+$J$47+$K$47+$L$47+$M$47+$N$47+$O$47+$P$47+$Q$47+$R$47+$S$47</f>
        <v>1274.2479999999998</v>
      </c>
      <c r="U47" s="36">
        <v>1.1499999999999999</v>
      </c>
      <c r="V47" s="35">
        <f>ROUND($T$47*$U$47,3)</f>
        <v>1465.385</v>
      </c>
      <c r="W47" s="78"/>
      <c r="X47" s="75">
        <v>331</v>
      </c>
      <c r="Y47" s="36">
        <f>$X$47+$W$47</f>
        <v>331</v>
      </c>
      <c r="Z47" s="35">
        <f>$T$47*$W$47</f>
        <v>0</v>
      </c>
      <c r="AA47" s="35">
        <f>$V$47*$X$47</f>
        <v>485042.435</v>
      </c>
      <c r="AB47" s="35">
        <f>$AA$47+$Z$47</f>
        <v>485042.435</v>
      </c>
      <c r="AC47" s="37"/>
      <c r="AD47" s="101"/>
    </row>
    <row r="48" spans="2:30" s="16" customFormat="1" ht="21.95" customHeight="1" outlineLevel="1" x14ac:dyDescent="0.15">
      <c r="B48" s="17">
        <v>10</v>
      </c>
      <c r="C48" s="18" t="s">
        <v>93</v>
      </c>
      <c r="D48" s="19" t="s">
        <v>67</v>
      </c>
      <c r="E48" s="19"/>
      <c r="F48" s="20"/>
      <c r="G48" s="20"/>
      <c r="H48" s="20"/>
      <c r="I48" s="20"/>
      <c r="J48" s="20"/>
      <c r="K48" s="20">
        <v>363.99099999999999</v>
      </c>
      <c r="L48" s="20">
        <v>243.035</v>
      </c>
      <c r="M48" s="20">
        <v>351.95</v>
      </c>
      <c r="N48" s="20">
        <v>315.27199999999999</v>
      </c>
      <c r="O48" s="20"/>
      <c r="P48" s="20"/>
      <c r="Q48" s="20"/>
      <c r="R48" s="20"/>
      <c r="S48" s="20"/>
      <c r="T48" s="21">
        <f>K48+L48+M48+N48</f>
        <v>1274.2479999999998</v>
      </c>
      <c r="U48" s="22"/>
      <c r="V48" s="21">
        <v>4630.6679999999997</v>
      </c>
      <c r="W48" s="80"/>
      <c r="X48" s="81"/>
      <c r="Y48" s="22">
        <f>$AB$48/$V$48</f>
        <v>125.59024097603196</v>
      </c>
      <c r="Z48" s="22">
        <f>$Z$49+$Z$50+$Z$51</f>
        <v>0</v>
      </c>
      <c r="AA48" s="22">
        <f>$AA$49+$AA$50+$AA$51</f>
        <v>581566.71</v>
      </c>
      <c r="AB48" s="22">
        <f>$AB$49+$AB$50+$AB$51</f>
        <v>581566.71</v>
      </c>
      <c r="AC48" s="24"/>
      <c r="AD48" s="99"/>
    </row>
    <row r="49" spans="2:30" s="25" customFormat="1" ht="11.1" customHeight="1" outlineLevel="1" x14ac:dyDescent="0.2">
      <c r="B49" s="26"/>
      <c r="C49" s="27" t="s">
        <v>32</v>
      </c>
      <c r="D49" s="28" t="s">
        <v>67</v>
      </c>
      <c r="E49" s="28"/>
      <c r="F49" s="29"/>
      <c r="G49" s="29"/>
      <c r="H49" s="29"/>
      <c r="I49" s="29"/>
      <c r="J49" s="29"/>
      <c r="K49" s="29">
        <v>363.99099999999999</v>
      </c>
      <c r="L49" s="29">
        <v>243.035</v>
      </c>
      <c r="M49" s="29">
        <v>351.95</v>
      </c>
      <c r="N49" s="29">
        <v>315.27199999999999</v>
      </c>
      <c r="O49" s="29"/>
      <c r="P49" s="29"/>
      <c r="Q49" s="29"/>
      <c r="R49" s="29"/>
      <c r="S49" s="29"/>
      <c r="T49" s="29">
        <f>$F$49+$G$49+$H$49+$I$49+$J$49+$K$49+$L$49+$M$49+$N$49+$O$49+$P$49+$Q$49+$R$49+$S$49</f>
        <v>1274.2479999999998</v>
      </c>
      <c r="U49" s="29">
        <v>1</v>
      </c>
      <c r="V49" s="30">
        <f>ROUND($T$49*$U$49,3)</f>
        <v>1274.248</v>
      </c>
      <c r="W49" s="76"/>
      <c r="X49" s="82"/>
      <c r="Y49" s="55">
        <f>$X$49+$W$49</f>
        <v>0</v>
      </c>
      <c r="Z49" s="30">
        <f>$T$49*$W$49</f>
        <v>0</v>
      </c>
      <c r="AA49" s="30">
        <f>$V$49*$X$49</f>
        <v>0</v>
      </c>
      <c r="AB49" s="30">
        <f>$AA$49+$Z$49</f>
        <v>0</v>
      </c>
      <c r="AC49" s="30"/>
      <c r="AD49" s="100"/>
    </row>
    <row r="50" spans="2:30" s="1" customFormat="1" ht="11.1" customHeight="1" outlineLevel="1" x14ac:dyDescent="0.2">
      <c r="B50" s="31"/>
      <c r="C50" s="32" t="s">
        <v>72</v>
      </c>
      <c r="D50" s="33" t="s">
        <v>73</v>
      </c>
      <c r="E50" s="33"/>
      <c r="F50" s="34"/>
      <c r="G50" s="34"/>
      <c r="H50" s="34"/>
      <c r="I50" s="34"/>
      <c r="J50" s="34"/>
      <c r="K50" s="34">
        <v>363.99099999999999</v>
      </c>
      <c r="L50" s="34">
        <v>243.035</v>
      </c>
      <c r="M50" s="34">
        <v>351.95</v>
      </c>
      <c r="N50" s="34">
        <v>315.27199999999999</v>
      </c>
      <c r="O50" s="34"/>
      <c r="P50" s="34"/>
      <c r="Q50" s="34"/>
      <c r="R50" s="34"/>
      <c r="S50" s="34"/>
      <c r="T50" s="34">
        <f>$F$50+$G$50+$H$50+$I$50+$J$50+$K$50+$L$50+$M$50+$N$50+$O$50+$P$50+$Q$50+$R$50+$S$50</f>
        <v>1274.2479999999998</v>
      </c>
      <c r="U50" s="38">
        <v>0.5</v>
      </c>
      <c r="V50" s="35">
        <f>ROUND($T$50*$U$50,3)</f>
        <v>637.12400000000002</v>
      </c>
      <c r="W50" s="78"/>
      <c r="X50" s="79">
        <v>25</v>
      </c>
      <c r="Y50" s="36">
        <f>$X$50+$W$50</f>
        <v>25</v>
      </c>
      <c r="Z50" s="35">
        <f>$T$50*$W$50</f>
        <v>0</v>
      </c>
      <c r="AA50" s="35">
        <f>$V$50*$X$50</f>
        <v>15928.1</v>
      </c>
      <c r="AB50" s="35">
        <f>$AA$50+$Z$50</f>
        <v>15928.1</v>
      </c>
      <c r="AC50" s="37"/>
      <c r="AD50" s="101"/>
    </row>
    <row r="51" spans="2:30" s="1" customFormat="1" ht="11.1" customHeight="1" outlineLevel="1" x14ac:dyDescent="0.2">
      <c r="B51" s="31"/>
      <c r="C51" s="32" t="s">
        <v>94</v>
      </c>
      <c r="D51" s="33" t="s">
        <v>67</v>
      </c>
      <c r="E51" s="33"/>
      <c r="F51" s="34"/>
      <c r="G51" s="34"/>
      <c r="H51" s="34"/>
      <c r="I51" s="34"/>
      <c r="J51" s="34"/>
      <c r="K51" s="34">
        <v>363.99099999999999</v>
      </c>
      <c r="L51" s="34">
        <v>243.035</v>
      </c>
      <c r="M51" s="34">
        <v>351.95</v>
      </c>
      <c r="N51" s="34">
        <v>315.27199999999999</v>
      </c>
      <c r="O51" s="34"/>
      <c r="P51" s="34"/>
      <c r="Q51" s="34"/>
      <c r="R51" s="34"/>
      <c r="S51" s="34"/>
      <c r="T51" s="34">
        <f>$F$51+$G$51+$H$51+$I$51+$J$51+$K$51+$L$51+$M$51+$N$51+$O$51+$P$51+$Q$51+$R$51+$S$51</f>
        <v>1274.2479999999998</v>
      </c>
      <c r="U51" s="36">
        <v>1.1499999999999999</v>
      </c>
      <c r="V51" s="35">
        <f>ROUND($T$51*$U$51,3)</f>
        <v>1465.385</v>
      </c>
      <c r="W51" s="78"/>
      <c r="X51" s="79">
        <v>386</v>
      </c>
      <c r="Y51" s="36">
        <f>$X$51+$W$51</f>
        <v>386</v>
      </c>
      <c r="Z51" s="35">
        <f>$T$51*$W$51</f>
        <v>0</v>
      </c>
      <c r="AA51" s="35">
        <f>$V$51*$X$51</f>
        <v>565638.61</v>
      </c>
      <c r="AB51" s="35">
        <f>$AA$51+$Z$51</f>
        <v>565638.61</v>
      </c>
      <c r="AC51" s="37"/>
      <c r="AD51" s="101"/>
    </row>
    <row r="52" spans="2:30" s="16" customFormat="1" ht="11.1" customHeight="1" outlineLevel="1" x14ac:dyDescent="0.15">
      <c r="B52" s="17">
        <v>11</v>
      </c>
      <c r="C52" s="18" t="s">
        <v>95</v>
      </c>
      <c r="D52" s="19" t="s">
        <v>80</v>
      </c>
      <c r="E52" s="19"/>
      <c r="F52" s="20"/>
      <c r="G52" s="20"/>
      <c r="H52" s="20"/>
      <c r="I52" s="20"/>
      <c r="J52" s="20"/>
      <c r="K52" s="20">
        <v>4</v>
      </c>
      <c r="L52" s="20">
        <v>3</v>
      </c>
      <c r="M52" s="20">
        <v>4</v>
      </c>
      <c r="N52" s="20">
        <v>4</v>
      </c>
      <c r="O52" s="20"/>
      <c r="P52" s="20"/>
      <c r="Q52" s="20"/>
      <c r="R52" s="20"/>
      <c r="S52" s="20"/>
      <c r="T52" s="21">
        <f>K52+L52+M52+N52</f>
        <v>15</v>
      </c>
      <c r="U52" s="22"/>
      <c r="V52" s="20">
        <v>59</v>
      </c>
      <c r="W52" s="80"/>
      <c r="X52" s="81"/>
      <c r="Y52" s="22">
        <f>$AB$52/$V$52</f>
        <v>133.03013559322034</v>
      </c>
      <c r="Z52" s="22">
        <f>$Z$53+$Z$54+$Z$55+$Z$56+$Z$57+$Z$58</f>
        <v>0</v>
      </c>
      <c r="AA52" s="22">
        <f>$AA$53+$AA$54+$AA$55+$AA$56+$AA$57+$AA$58</f>
        <v>7848.7780000000002</v>
      </c>
      <c r="AB52" s="22">
        <f>$AB$53+$AB$54+$AB$55+$AB$56+$AB$57+$AB$58</f>
        <v>7848.7780000000002</v>
      </c>
      <c r="AC52" s="24"/>
      <c r="AD52" s="99"/>
    </row>
    <row r="53" spans="2:30" s="25" customFormat="1" ht="11.1" customHeight="1" outlineLevel="1" x14ac:dyDescent="0.2">
      <c r="B53" s="26"/>
      <c r="C53" s="27" t="s">
        <v>32</v>
      </c>
      <c r="D53" s="28" t="s">
        <v>80</v>
      </c>
      <c r="E53" s="28"/>
      <c r="F53" s="29"/>
      <c r="G53" s="29"/>
      <c r="H53" s="29"/>
      <c r="I53" s="29"/>
      <c r="J53" s="29"/>
      <c r="K53" s="29">
        <v>4</v>
      </c>
      <c r="L53" s="29">
        <v>3</v>
      </c>
      <c r="M53" s="29">
        <v>4</v>
      </c>
      <c r="N53" s="29">
        <v>4</v>
      </c>
      <c r="O53" s="29"/>
      <c r="P53" s="29"/>
      <c r="Q53" s="29"/>
      <c r="R53" s="29"/>
      <c r="S53" s="29"/>
      <c r="T53" s="29">
        <f>$F$53+$G$53+$H$53+$I$53+$J$53+$K$53+$L$53+$M$53+$N$53+$O$53+$P$53+$Q$53+$R$53+$S$53</f>
        <v>15</v>
      </c>
      <c r="U53" s="29">
        <v>1</v>
      </c>
      <c r="V53" s="30">
        <f>ROUND($T$53*$U$53,3)</f>
        <v>15</v>
      </c>
      <c r="W53" s="85"/>
      <c r="X53" s="82"/>
      <c r="Y53" s="56">
        <f>$X$53+$W$53</f>
        <v>0</v>
      </c>
      <c r="Z53" s="30">
        <f>$T$53*$W$53</f>
        <v>0</v>
      </c>
      <c r="AA53" s="30">
        <f>$V$53*$X$53</f>
        <v>0</v>
      </c>
      <c r="AB53" s="30">
        <f>$AA$53+$Z$53</f>
        <v>0</v>
      </c>
      <c r="AC53" s="30"/>
      <c r="AD53" s="100"/>
    </row>
    <row r="54" spans="2:30" s="1" customFormat="1" ht="21.95" customHeight="1" outlineLevel="1" x14ac:dyDescent="0.2">
      <c r="B54" s="31"/>
      <c r="C54" s="32" t="s">
        <v>96</v>
      </c>
      <c r="D54" s="33" t="s">
        <v>80</v>
      </c>
      <c r="E54" s="33"/>
      <c r="F54" s="34"/>
      <c r="G54" s="34"/>
      <c r="H54" s="34"/>
      <c r="I54" s="34"/>
      <c r="J54" s="34"/>
      <c r="K54" s="34">
        <v>4</v>
      </c>
      <c r="L54" s="34">
        <v>3</v>
      </c>
      <c r="M54" s="34">
        <v>4</v>
      </c>
      <c r="N54" s="34">
        <v>4</v>
      </c>
      <c r="O54" s="34"/>
      <c r="P54" s="34"/>
      <c r="Q54" s="34"/>
      <c r="R54" s="34"/>
      <c r="S54" s="34"/>
      <c r="T54" s="34">
        <f>$F$54+$G$54+$H$54+$I$54+$J$54+$K$54+$L$54+$M$54+$N$54+$O$54+$P$54+$Q$54+$R$54+$S$54</f>
        <v>15</v>
      </c>
      <c r="U54" s="40">
        <v>1</v>
      </c>
      <c r="V54" s="35">
        <f>ROUND($T$54*$U$54,3)</f>
        <v>15</v>
      </c>
      <c r="W54" s="78"/>
      <c r="X54" s="79">
        <v>25</v>
      </c>
      <c r="Y54" s="35">
        <f>$X$54+$W$54</f>
        <v>25</v>
      </c>
      <c r="Z54" s="35">
        <f>$T$54*$W$54</f>
        <v>0</v>
      </c>
      <c r="AA54" s="35">
        <f>$V$54*$X$54</f>
        <v>375</v>
      </c>
      <c r="AB54" s="35">
        <f>$AA$54+$Z$54</f>
        <v>375</v>
      </c>
      <c r="AC54" s="37"/>
      <c r="AD54" s="101"/>
    </row>
    <row r="55" spans="2:30" s="1" customFormat="1" ht="11.1" customHeight="1" outlineLevel="1" x14ac:dyDescent="0.2">
      <c r="B55" s="31"/>
      <c r="C55" s="32" t="s">
        <v>72</v>
      </c>
      <c r="D55" s="33" t="s">
        <v>73</v>
      </c>
      <c r="E55" s="33"/>
      <c r="F55" s="34"/>
      <c r="G55" s="34"/>
      <c r="H55" s="34"/>
      <c r="I55" s="34"/>
      <c r="J55" s="34"/>
      <c r="K55" s="34">
        <v>1.1299999999999999</v>
      </c>
      <c r="L55" s="34">
        <v>0.84699999999999998</v>
      </c>
      <c r="M55" s="34">
        <v>1.1299999999999999</v>
      </c>
      <c r="N55" s="34">
        <v>1.1299999999999999</v>
      </c>
      <c r="O55" s="34"/>
      <c r="P55" s="34"/>
      <c r="Q55" s="34"/>
      <c r="R55" s="34"/>
      <c r="S55" s="34"/>
      <c r="T55" s="34">
        <f>$F$55+$G$55+$H$55+$I$55+$J$55+$K$55+$L$55+$M$55+$N$55+$O$55+$P$55+$Q$55+$R$55+$S$55</f>
        <v>4.2370000000000001</v>
      </c>
      <c r="U55" s="35">
        <f>0.5</f>
        <v>0.5</v>
      </c>
      <c r="V55" s="35">
        <f>ROUND($T$55*$U$55,3)</f>
        <v>2.1190000000000002</v>
      </c>
      <c r="W55" s="78"/>
      <c r="X55" s="79">
        <v>2400</v>
      </c>
      <c r="Y55" s="36">
        <f>$X$55+$W$55</f>
        <v>2400</v>
      </c>
      <c r="Z55" s="35">
        <f>$T$55*$W$55</f>
        <v>0</v>
      </c>
      <c r="AA55" s="35">
        <f>$V$55*$X$55</f>
        <v>5085.6000000000004</v>
      </c>
      <c r="AB55" s="35">
        <f>$AA$55+$Z$55</f>
        <v>5085.6000000000004</v>
      </c>
      <c r="AC55" s="37"/>
      <c r="AD55" s="101"/>
    </row>
    <row r="56" spans="2:30" s="1" customFormat="1" ht="11.1" customHeight="1" outlineLevel="1" x14ac:dyDescent="0.2">
      <c r="B56" s="31"/>
      <c r="C56" s="32" t="s">
        <v>84</v>
      </c>
      <c r="D56" s="33" t="s">
        <v>78</v>
      </c>
      <c r="E56" s="33"/>
      <c r="F56" s="34"/>
      <c r="G56" s="34"/>
      <c r="H56" s="34"/>
      <c r="I56" s="34"/>
      <c r="J56" s="34"/>
      <c r="K56" s="34">
        <v>1.2E-2</v>
      </c>
      <c r="L56" s="34">
        <v>8.9999999999999993E-3</v>
      </c>
      <c r="M56" s="34">
        <v>1.2E-2</v>
      </c>
      <c r="N56" s="34">
        <v>1.2E-2</v>
      </c>
      <c r="O56" s="34"/>
      <c r="P56" s="34"/>
      <c r="Q56" s="34"/>
      <c r="R56" s="34"/>
      <c r="S56" s="34"/>
      <c r="T56" s="34">
        <f>$F$56+$G$56+$H$56+$I$56+$J$56+$K$56+$L$56+$M$56+$N$56+$O$56+$P$56+$Q$56+$R$56+$S$56</f>
        <v>4.4999999999999998E-2</v>
      </c>
      <c r="U56" s="36">
        <v>1.03</v>
      </c>
      <c r="V56" s="35">
        <f>ROUND($T$56*$U$56,3)</f>
        <v>4.5999999999999999E-2</v>
      </c>
      <c r="W56" s="78"/>
      <c r="X56" s="79">
        <v>3200</v>
      </c>
      <c r="Y56" s="57">
        <f>$X$56+$W$56</f>
        <v>3200</v>
      </c>
      <c r="Z56" s="35">
        <f>$T$56*$W$56</f>
        <v>0</v>
      </c>
      <c r="AA56" s="35">
        <f>$V$56*$X$56</f>
        <v>147.19999999999999</v>
      </c>
      <c r="AB56" s="35">
        <f>$AA$56+$Z$56</f>
        <v>147.19999999999999</v>
      </c>
      <c r="AC56" s="37"/>
      <c r="AD56" s="101"/>
    </row>
    <row r="57" spans="2:30" s="1" customFormat="1" ht="21.95" customHeight="1" outlineLevel="1" x14ac:dyDescent="0.2">
      <c r="B57" s="31"/>
      <c r="C57" s="32" t="s">
        <v>97</v>
      </c>
      <c r="D57" s="33" t="s">
        <v>69</v>
      </c>
      <c r="E57" s="33"/>
      <c r="F57" s="34"/>
      <c r="G57" s="34"/>
      <c r="H57" s="34"/>
      <c r="I57" s="34"/>
      <c r="J57" s="34"/>
      <c r="K57" s="34">
        <v>0.6</v>
      </c>
      <c r="L57" s="34">
        <v>0.45</v>
      </c>
      <c r="M57" s="34">
        <v>0.6</v>
      </c>
      <c r="N57" s="34">
        <v>0.6</v>
      </c>
      <c r="O57" s="34"/>
      <c r="P57" s="34"/>
      <c r="Q57" s="34"/>
      <c r="R57" s="34"/>
      <c r="S57" s="34"/>
      <c r="T57" s="34">
        <f>$F$57+$G$57+$H$57+$I$57+$J$57+$K$57+$L$57+$M$57+$N$57+$O$57+$P$57+$Q$57+$R$57+$S$57</f>
        <v>2.25</v>
      </c>
      <c r="U57" s="38">
        <v>0.8</v>
      </c>
      <c r="V57" s="35">
        <f>ROUND($T$57*$U$57,3)</f>
        <v>1.8</v>
      </c>
      <c r="W57" s="78"/>
      <c r="X57" s="79">
        <v>200</v>
      </c>
      <c r="Y57" s="36">
        <f>$X$57+$W$57</f>
        <v>200</v>
      </c>
      <c r="Z57" s="35">
        <f>$T$57*$W$57</f>
        <v>0</v>
      </c>
      <c r="AA57" s="35">
        <f>$V$57*$X$57</f>
        <v>360</v>
      </c>
      <c r="AB57" s="35">
        <f>$AA$57+$Z$57</f>
        <v>360</v>
      </c>
      <c r="AC57" s="37"/>
      <c r="AD57" s="101"/>
    </row>
    <row r="58" spans="2:30" s="1" customFormat="1" ht="11.1" customHeight="1" outlineLevel="1" x14ac:dyDescent="0.2">
      <c r="B58" s="31"/>
      <c r="C58" s="32" t="s">
        <v>98</v>
      </c>
      <c r="D58" s="33" t="s">
        <v>67</v>
      </c>
      <c r="E58" s="33"/>
      <c r="F58" s="34"/>
      <c r="G58" s="34"/>
      <c r="H58" s="34"/>
      <c r="I58" s="34"/>
      <c r="J58" s="34"/>
      <c r="K58" s="34">
        <v>1.1299999999999999</v>
      </c>
      <c r="L58" s="34">
        <v>0.84699999999999998</v>
      </c>
      <c r="M58" s="34">
        <v>1.1299999999999999</v>
      </c>
      <c r="N58" s="34">
        <v>1.1299999999999999</v>
      </c>
      <c r="O58" s="34"/>
      <c r="P58" s="34"/>
      <c r="Q58" s="34"/>
      <c r="R58" s="34"/>
      <c r="S58" s="34"/>
      <c r="T58" s="34">
        <f>$F$58+$G$58+$H$58+$I$58+$J$58+$K$58+$L$58+$M$58+$N$58+$O$58+$P$58+$Q$58+$R$58+$S$58</f>
        <v>4.2370000000000001</v>
      </c>
      <c r="U58" s="36">
        <v>1.1499999999999999</v>
      </c>
      <c r="V58" s="35">
        <f>ROUND($T$58*$U$58,3)</f>
        <v>4.8730000000000002</v>
      </c>
      <c r="W58" s="78"/>
      <c r="X58" s="79">
        <v>386</v>
      </c>
      <c r="Y58" s="36">
        <f>$X$58+$W$58</f>
        <v>386</v>
      </c>
      <c r="Z58" s="35">
        <f>$T$58*$W$58</f>
        <v>0</v>
      </c>
      <c r="AA58" s="35">
        <f>$V$58*$X$58</f>
        <v>1880.9780000000001</v>
      </c>
      <c r="AB58" s="35">
        <f>$AA$58+$Z$58</f>
        <v>1880.9780000000001</v>
      </c>
      <c r="AC58" s="37"/>
      <c r="AD58" s="101"/>
    </row>
    <row r="59" spans="2:30" s="4" customFormat="1" ht="12" customHeight="1" outlineLevel="1" x14ac:dyDescent="0.2">
      <c r="B59" s="11"/>
      <c r="C59" s="12" t="s">
        <v>99</v>
      </c>
      <c r="D59" s="13"/>
      <c r="E59" s="13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86"/>
      <c r="X59" s="87"/>
      <c r="Y59" s="12"/>
      <c r="Z59" s="14">
        <f>$Z$60+$Z$65+$Z$68+$Z$72+$Z$75+$Z$80+$Z$91+$Z$94</f>
        <v>0</v>
      </c>
      <c r="AA59" s="14">
        <f>$AA$60+$AA$65+$AA$68+$AA$72+$AA$75+$AA$80+$AA$91+$AA$94</f>
        <v>192507.94</v>
      </c>
      <c r="AB59" s="14">
        <f>$AB$60+$AB$65+$AB$68+$AB$72+$AB$75+$AB$80+$AB$91+$AB$94</f>
        <v>192507.94</v>
      </c>
      <c r="AC59" s="15"/>
      <c r="AD59" s="98"/>
    </row>
    <row r="60" spans="2:30" s="16" customFormat="1" ht="32.1" customHeight="1" outlineLevel="1" x14ac:dyDescent="0.15">
      <c r="B60" s="17">
        <v>12</v>
      </c>
      <c r="C60" s="18" t="s">
        <v>77</v>
      </c>
      <c r="D60" s="19" t="s">
        <v>67</v>
      </c>
      <c r="E60" s="19"/>
      <c r="F60" s="20"/>
      <c r="G60" s="20"/>
      <c r="H60" s="20"/>
      <c r="I60" s="20"/>
      <c r="J60" s="20"/>
      <c r="K60" s="20">
        <v>0.57199999999999995</v>
      </c>
      <c r="L60" s="20">
        <v>0.44</v>
      </c>
      <c r="M60" s="20">
        <v>0.77600000000000002</v>
      </c>
      <c r="N60" s="20">
        <v>1.766</v>
      </c>
      <c r="O60" s="20"/>
      <c r="P60" s="20"/>
      <c r="Q60" s="20"/>
      <c r="R60" s="20"/>
      <c r="S60" s="20"/>
      <c r="T60" s="21">
        <f>K60+L60+M60+N60</f>
        <v>3.5540000000000003</v>
      </c>
      <c r="U60" s="22"/>
      <c r="V60" s="20">
        <v>21.126999999999999</v>
      </c>
      <c r="W60" s="80"/>
      <c r="X60" s="81"/>
      <c r="Y60" s="22">
        <f>$AB$60/$V$60</f>
        <v>0</v>
      </c>
      <c r="Z60" s="22">
        <f>$Z$61+$Z$62+$Z$63+$Z$64</f>
        <v>0</v>
      </c>
      <c r="AA60" s="22">
        <f>$AA$61+$AA$62+$AA$63+$AA$64</f>
        <v>0</v>
      </c>
      <c r="AB60" s="22">
        <f>$AB$61+$AB$62+$AB$63+$AB$64</f>
        <v>0</v>
      </c>
      <c r="AC60" s="65"/>
      <c r="AD60" s="99"/>
    </row>
    <row r="61" spans="2:30" s="25" customFormat="1" ht="11.1" customHeight="1" outlineLevel="1" x14ac:dyDescent="0.2">
      <c r="B61" s="26"/>
      <c r="C61" s="27" t="s">
        <v>32</v>
      </c>
      <c r="D61" s="28" t="s">
        <v>78</v>
      </c>
      <c r="E61" s="28"/>
      <c r="F61" s="29"/>
      <c r="G61" s="29"/>
      <c r="H61" s="29"/>
      <c r="I61" s="29"/>
      <c r="J61" s="29"/>
      <c r="K61" s="29">
        <v>0.57199999999999995</v>
      </c>
      <c r="L61" s="29">
        <v>0.44</v>
      </c>
      <c r="M61" s="29">
        <v>0.77600000000000002</v>
      </c>
      <c r="N61" s="29">
        <v>1.766</v>
      </c>
      <c r="O61" s="29"/>
      <c r="P61" s="29"/>
      <c r="Q61" s="29"/>
      <c r="R61" s="29"/>
      <c r="S61" s="29"/>
      <c r="T61" s="29">
        <f>$F$61+$G$61+$H$61+$I$61+$J$61+$K$61+$L$61+$M$61+$N$61+$O$61+$P$61+$Q$61+$R$61+$S$61</f>
        <v>3.5540000000000003</v>
      </c>
      <c r="U61" s="29">
        <v>1</v>
      </c>
      <c r="V61" s="30">
        <f>ROUND($T$61*$U$61,3)</f>
        <v>3.5539999999999998</v>
      </c>
      <c r="W61" s="76"/>
      <c r="X61" s="82"/>
      <c r="Y61" s="55">
        <f>$X$61+$W$61</f>
        <v>0</v>
      </c>
      <c r="Z61" s="30">
        <f>$T$61*$W$61</f>
        <v>0</v>
      </c>
      <c r="AA61" s="30">
        <f>$V$61*$X$61</f>
        <v>0</v>
      </c>
      <c r="AB61" s="30">
        <f>$AA$61+$Z$61</f>
        <v>0</v>
      </c>
      <c r="AC61" s="30"/>
      <c r="AD61" s="100"/>
    </row>
    <row r="62" spans="2:30" s="1" customFormat="1" ht="33" customHeight="1" outlineLevel="1" x14ac:dyDescent="0.2">
      <c r="B62" s="58"/>
      <c r="C62" s="59" t="s">
        <v>100</v>
      </c>
      <c r="D62" s="60" t="s">
        <v>78</v>
      </c>
      <c r="E62" s="60"/>
      <c r="F62" s="61"/>
      <c r="G62" s="61"/>
      <c r="H62" s="61"/>
      <c r="I62" s="61"/>
      <c r="J62" s="61"/>
      <c r="K62" s="61">
        <v>0.28599999999999998</v>
      </c>
      <c r="L62" s="61">
        <v>0.22</v>
      </c>
      <c r="M62" s="61">
        <v>0.38800000000000001</v>
      </c>
      <c r="N62" s="61">
        <v>0.88300000000000001</v>
      </c>
      <c r="O62" s="61"/>
      <c r="P62" s="61"/>
      <c r="Q62" s="61"/>
      <c r="R62" s="61"/>
      <c r="S62" s="61"/>
      <c r="T62" s="61">
        <f>$F$62+$G$62+$H$62+$I$62+$J$62+$K$62+$L$62+$M$62+$N$62+$O$62+$P$62+$Q$62+$R$62+$S$62</f>
        <v>1.7770000000000001</v>
      </c>
      <c r="U62" s="63">
        <f>1.05</f>
        <v>1.05</v>
      </c>
      <c r="V62" s="63">
        <f>ROUND($T$62*$U$62,3)</f>
        <v>1.8660000000000001</v>
      </c>
      <c r="W62" s="83"/>
      <c r="X62" s="84"/>
      <c r="Y62" s="63">
        <f>$X$62+$W$62</f>
        <v>0</v>
      </c>
      <c r="Z62" s="63">
        <f>$T$62*$W$62</f>
        <v>0</v>
      </c>
      <c r="AA62" s="63">
        <f>$V$62*$X$62</f>
        <v>0</v>
      </c>
      <c r="AB62" s="63">
        <f>$AA$62+$Z$62</f>
        <v>0</v>
      </c>
      <c r="AC62" s="64" t="s">
        <v>203</v>
      </c>
      <c r="AD62" s="102"/>
    </row>
    <row r="63" spans="2:30" s="1" customFormat="1" ht="33" customHeight="1" outlineLevel="1" x14ac:dyDescent="0.2">
      <c r="B63" s="58"/>
      <c r="C63" s="59" t="s">
        <v>101</v>
      </c>
      <c r="D63" s="60" t="s">
        <v>78</v>
      </c>
      <c r="E63" s="60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1"/>
      <c r="T63" s="61">
        <f>$F$63+$G$63+$H$63+$I$63+$J$63+$K$63+$L$63+$M$63+$N$63+$O$63+$P$63+$Q$63+$R$63+$S$63</f>
        <v>0</v>
      </c>
      <c r="U63" s="63">
        <f>1.02</f>
        <v>1.02</v>
      </c>
      <c r="V63" s="63">
        <f>ROUND($T$63*$U$63,3)</f>
        <v>0</v>
      </c>
      <c r="W63" s="83"/>
      <c r="X63" s="84"/>
      <c r="Y63" s="63">
        <f>$X$63+$W$63</f>
        <v>0</v>
      </c>
      <c r="Z63" s="63">
        <f>$T$63*$W$63</f>
        <v>0</v>
      </c>
      <c r="AA63" s="63">
        <f>$V$63*$X$63</f>
        <v>0</v>
      </c>
      <c r="AB63" s="63">
        <f>$AA$63+$Z$63</f>
        <v>0</v>
      </c>
      <c r="AC63" s="64" t="s">
        <v>203</v>
      </c>
      <c r="AD63" s="102"/>
    </row>
    <row r="64" spans="2:30" s="1" customFormat="1" ht="21.95" customHeight="1" outlineLevel="1" x14ac:dyDescent="0.2">
      <c r="B64" s="58"/>
      <c r="C64" s="59" t="s">
        <v>102</v>
      </c>
      <c r="D64" s="60" t="s">
        <v>78</v>
      </c>
      <c r="E64" s="60"/>
      <c r="F64" s="61"/>
      <c r="G64" s="61"/>
      <c r="H64" s="61"/>
      <c r="I64" s="61"/>
      <c r="J64" s="61"/>
      <c r="K64" s="61">
        <v>0.28599999999999998</v>
      </c>
      <c r="L64" s="61">
        <v>0.22</v>
      </c>
      <c r="M64" s="61">
        <v>0.38800000000000001</v>
      </c>
      <c r="N64" s="61">
        <v>0.88300000000000001</v>
      </c>
      <c r="O64" s="61"/>
      <c r="P64" s="61"/>
      <c r="Q64" s="61"/>
      <c r="R64" s="61"/>
      <c r="S64" s="61"/>
      <c r="T64" s="61">
        <f>$F$64+$G$64+$H$64+$I$64+$J$64+$K$64+$L$64+$M$64+$N$64+$O$64+$P$64+$Q$64+$R$64+$S$64</f>
        <v>1.7770000000000001</v>
      </c>
      <c r="U64" s="63">
        <f>1.05</f>
        <v>1.05</v>
      </c>
      <c r="V64" s="63">
        <f>ROUND($T$64*$U$64,3)</f>
        <v>1.8660000000000001</v>
      </c>
      <c r="W64" s="83"/>
      <c r="X64" s="88"/>
      <c r="Y64" s="63">
        <f>$X$64+$W$64</f>
        <v>0</v>
      </c>
      <c r="Z64" s="63">
        <f>$T$64*$W$64</f>
        <v>0</v>
      </c>
      <c r="AA64" s="63">
        <f>$V$64*$X$64</f>
        <v>0</v>
      </c>
      <c r="AB64" s="63">
        <f>$AA$64+$Z$64</f>
        <v>0</v>
      </c>
      <c r="AC64" s="64" t="s">
        <v>203</v>
      </c>
      <c r="AD64" s="102"/>
    </row>
    <row r="65" spans="2:30" s="16" customFormat="1" ht="11.1" customHeight="1" outlineLevel="1" x14ac:dyDescent="0.2">
      <c r="B65" s="17">
        <v>13</v>
      </c>
      <c r="C65" s="18" t="s">
        <v>103</v>
      </c>
      <c r="D65" s="19" t="s">
        <v>67</v>
      </c>
      <c r="E65" s="19"/>
      <c r="F65" s="20"/>
      <c r="G65" s="20"/>
      <c r="H65" s="20"/>
      <c r="I65" s="20"/>
      <c r="J65" s="20"/>
      <c r="K65" s="20">
        <v>23.948</v>
      </c>
      <c r="L65" s="20">
        <v>17.808</v>
      </c>
      <c r="M65" s="20">
        <v>26.04</v>
      </c>
      <c r="N65" s="20">
        <v>34.338000000000001</v>
      </c>
      <c r="O65" s="20"/>
      <c r="P65" s="20"/>
      <c r="Q65" s="20"/>
      <c r="R65" s="20"/>
      <c r="S65" s="20"/>
      <c r="T65" s="21">
        <f>K65+L65+M65+N65</f>
        <v>102.13399999999999</v>
      </c>
      <c r="U65" s="22"/>
      <c r="V65" s="20">
        <v>373.49200000000002</v>
      </c>
      <c r="W65" s="80"/>
      <c r="X65" s="89"/>
      <c r="Y65" s="22">
        <f>$AB$65/$V$65</f>
        <v>14.241879344135885</v>
      </c>
      <c r="Z65" s="22">
        <f>$Z$66+$Z$67</f>
        <v>0</v>
      </c>
      <c r="AA65" s="22">
        <f>$AA$66+$AA$67</f>
        <v>5319.2280000000001</v>
      </c>
      <c r="AB65" s="22">
        <f>$AB$66+$AB$67</f>
        <v>5319.2280000000001</v>
      </c>
      <c r="AC65" s="23">
        <v>1</v>
      </c>
      <c r="AD65" s="99"/>
    </row>
    <row r="66" spans="2:30" s="25" customFormat="1" ht="11.1" customHeight="1" outlineLevel="1" x14ac:dyDescent="0.2">
      <c r="B66" s="26"/>
      <c r="C66" s="27" t="s">
        <v>32</v>
      </c>
      <c r="D66" s="28" t="s">
        <v>67</v>
      </c>
      <c r="E66" s="28"/>
      <c r="F66" s="29"/>
      <c r="G66" s="29"/>
      <c r="H66" s="29"/>
      <c r="I66" s="29"/>
      <c r="J66" s="29"/>
      <c r="K66" s="29">
        <v>23.948</v>
      </c>
      <c r="L66" s="29">
        <v>17.808</v>
      </c>
      <c r="M66" s="29">
        <v>26.04</v>
      </c>
      <c r="N66" s="29">
        <v>34.338000000000001</v>
      </c>
      <c r="O66" s="29"/>
      <c r="P66" s="29"/>
      <c r="Q66" s="29"/>
      <c r="R66" s="29"/>
      <c r="S66" s="29"/>
      <c r="T66" s="29">
        <f>$F$66+$G$66+$H$66+$I$66+$J$66+$K$66+$L$66+$M$66+$N$66+$O$66+$P$66+$Q$66+$R$66+$S$66</f>
        <v>102.13399999999999</v>
      </c>
      <c r="U66" s="29">
        <v>1</v>
      </c>
      <c r="V66" s="30">
        <f>ROUND($T$66*$U$66,3)</f>
        <v>102.134</v>
      </c>
      <c r="W66" s="76"/>
      <c r="X66" s="79"/>
      <c r="Y66" s="55">
        <f>$X$66+$W$66</f>
        <v>0</v>
      </c>
      <c r="Z66" s="30">
        <f>$T$66*$W$66</f>
        <v>0</v>
      </c>
      <c r="AA66" s="30">
        <f>$V$66*$X$66</f>
        <v>0</v>
      </c>
      <c r="AB66" s="30">
        <f>$AA$66+$Z$66</f>
        <v>0</v>
      </c>
      <c r="AC66" s="30"/>
      <c r="AD66" s="100"/>
    </row>
    <row r="67" spans="2:30" s="1" customFormat="1" ht="11.1" customHeight="1" outlineLevel="1" x14ac:dyDescent="0.2">
      <c r="B67" s="31"/>
      <c r="C67" s="32" t="s">
        <v>68</v>
      </c>
      <c r="D67" s="33" t="s">
        <v>69</v>
      </c>
      <c r="E67" s="33"/>
      <c r="F67" s="34"/>
      <c r="G67" s="34"/>
      <c r="H67" s="34"/>
      <c r="I67" s="34"/>
      <c r="J67" s="34"/>
      <c r="K67" s="34">
        <v>23.948</v>
      </c>
      <c r="L67" s="34">
        <v>17.808</v>
      </c>
      <c r="M67" s="34">
        <v>26.04</v>
      </c>
      <c r="N67" s="34">
        <v>34.338000000000001</v>
      </c>
      <c r="O67" s="34"/>
      <c r="P67" s="34"/>
      <c r="Q67" s="34"/>
      <c r="R67" s="34"/>
      <c r="S67" s="34"/>
      <c r="T67" s="34">
        <f>$F$67+$G$67+$H$67+$I$67+$J$67+$K$67+$L$67+$M$67+$N$67+$O$67+$P$67+$Q$67+$R$67+$S$67</f>
        <v>102.13399999999999</v>
      </c>
      <c r="U67" s="36">
        <v>0.28000000000000003</v>
      </c>
      <c r="V67" s="35">
        <f>ROUND($T$67*$U$67,3)</f>
        <v>28.597999999999999</v>
      </c>
      <c r="W67" s="78"/>
      <c r="X67" s="79">
        <v>186</v>
      </c>
      <c r="Y67" s="36">
        <f>$X$67+$W$67</f>
        <v>186</v>
      </c>
      <c r="Z67" s="35">
        <f>$T$67*$W$67</f>
        <v>0</v>
      </c>
      <c r="AA67" s="35">
        <f>$V$67*$X$67</f>
        <v>5319.2280000000001</v>
      </c>
      <c r="AB67" s="35">
        <f>$AA$67+$Z$67</f>
        <v>5319.2280000000001</v>
      </c>
      <c r="AC67" s="37"/>
      <c r="AD67" s="101"/>
    </row>
    <row r="68" spans="2:30" s="16" customFormat="1" ht="21.95" customHeight="1" outlineLevel="1" x14ac:dyDescent="0.15">
      <c r="B68" s="17">
        <v>14</v>
      </c>
      <c r="C68" s="18" t="s">
        <v>104</v>
      </c>
      <c r="D68" s="19" t="s">
        <v>67</v>
      </c>
      <c r="E68" s="19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0"/>
      <c r="T68" s="21">
        <f>K68+L68+M68+N68</f>
        <v>0</v>
      </c>
      <c r="U68" s="22"/>
      <c r="V68" s="20">
        <v>17.039000000000001</v>
      </c>
      <c r="W68" s="80"/>
      <c r="X68" s="81"/>
      <c r="Y68" s="22">
        <f>$AB$68/$V$68</f>
        <v>0</v>
      </c>
      <c r="Z68" s="22">
        <f>$Z$69+$Z$70+$Z$71</f>
        <v>0</v>
      </c>
      <c r="AA68" s="22">
        <f>$AA$69+$AA$70+$AA$71</f>
        <v>0</v>
      </c>
      <c r="AB68" s="22">
        <f>$AB$69+$AB$70+$AB$71</f>
        <v>0</v>
      </c>
      <c r="AC68" s="24" t="s">
        <v>105</v>
      </c>
      <c r="AD68" s="99"/>
    </row>
    <row r="69" spans="2:30" s="25" customFormat="1" ht="11.1" customHeight="1" outlineLevel="1" x14ac:dyDescent="0.2">
      <c r="B69" s="26"/>
      <c r="C69" s="27" t="s">
        <v>32</v>
      </c>
      <c r="D69" s="28" t="s">
        <v>67</v>
      </c>
      <c r="E69" s="28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29"/>
      <c r="T69" s="29">
        <f>$F$69+$G$69+$H$69+$I$69+$J$69+$K$69+$L$69+$M$69+$N$69+$O$69+$P$69+$Q$69+$R$69+$S$69</f>
        <v>0</v>
      </c>
      <c r="U69" s="29">
        <v>1</v>
      </c>
      <c r="V69" s="30">
        <f>ROUND($T$69*$U$69,3)</f>
        <v>0</v>
      </c>
      <c r="W69" s="76"/>
      <c r="X69" s="82"/>
      <c r="Y69" s="55">
        <f>$X$69+$W$69</f>
        <v>0</v>
      </c>
      <c r="Z69" s="30">
        <f>$T$69*$W$69</f>
        <v>0</v>
      </c>
      <c r="AA69" s="30">
        <f>$V$69*$X$69</f>
        <v>0</v>
      </c>
      <c r="AB69" s="30">
        <f>$AA$69+$Z$69</f>
        <v>0</v>
      </c>
      <c r="AC69" s="30"/>
      <c r="AD69" s="100"/>
    </row>
    <row r="70" spans="2:30" s="1" customFormat="1" ht="11.1" customHeight="1" outlineLevel="1" x14ac:dyDescent="0.2">
      <c r="B70" s="31"/>
      <c r="C70" s="32" t="s">
        <v>106</v>
      </c>
      <c r="D70" s="33" t="s">
        <v>67</v>
      </c>
      <c r="E70" s="33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4"/>
      <c r="T70" s="34">
        <f>$F$70+$G$70+$H$70+$I$70+$J$70+$K$70+$L$70+$M$70+$N$70+$O$70+$P$70+$Q$70+$R$70+$S$70</f>
        <v>0</v>
      </c>
      <c r="U70" s="36">
        <v>1.1499999999999999</v>
      </c>
      <c r="V70" s="35">
        <f>ROUND($T$70*$U$70,3)</f>
        <v>0</v>
      </c>
      <c r="W70" s="78"/>
      <c r="X70" s="79">
        <v>98</v>
      </c>
      <c r="Y70" s="36">
        <f>$X$70+$W$70</f>
        <v>98</v>
      </c>
      <c r="Z70" s="35">
        <f>$T$70*$W$70</f>
        <v>0</v>
      </c>
      <c r="AA70" s="35">
        <f>$V$70*$X$70</f>
        <v>0</v>
      </c>
      <c r="AB70" s="35">
        <f>$AA$70+$Z$70</f>
        <v>0</v>
      </c>
      <c r="AC70" s="37"/>
      <c r="AD70" s="101"/>
    </row>
    <row r="71" spans="2:30" s="1" customFormat="1" ht="11.1" customHeight="1" outlineLevel="1" x14ac:dyDescent="0.2">
      <c r="B71" s="31"/>
      <c r="C71" s="32" t="s">
        <v>72</v>
      </c>
      <c r="D71" s="33" t="s">
        <v>73</v>
      </c>
      <c r="E71" s="33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4"/>
      <c r="T71" s="34">
        <f>$F$71+$G$71+$H$71+$I$71+$J$71+$K$71+$L$71+$M$71+$N$71+$O$71+$P$71+$Q$71+$R$71+$S$71</f>
        <v>0</v>
      </c>
      <c r="U71" s="36">
        <v>0.28000000000000003</v>
      </c>
      <c r="V71" s="35">
        <f>ROUND($T$71*$U$71,3)</f>
        <v>0</v>
      </c>
      <c r="W71" s="78"/>
      <c r="X71" s="79">
        <v>25</v>
      </c>
      <c r="Y71" s="36">
        <f>$X$71+$W$71</f>
        <v>25</v>
      </c>
      <c r="Z71" s="35">
        <f>$T$71*$W$71</f>
        <v>0</v>
      </c>
      <c r="AA71" s="35">
        <f>$V$71*$X$71</f>
        <v>0</v>
      </c>
      <c r="AB71" s="35">
        <f>$AA$71+$Z$71</f>
        <v>0</v>
      </c>
      <c r="AC71" s="37"/>
      <c r="AD71" s="101"/>
    </row>
    <row r="72" spans="2:30" s="16" customFormat="1" ht="21.95" customHeight="1" outlineLevel="1" x14ac:dyDescent="0.15">
      <c r="B72" s="17">
        <v>15</v>
      </c>
      <c r="C72" s="18" t="s">
        <v>107</v>
      </c>
      <c r="D72" s="19" t="s">
        <v>67</v>
      </c>
      <c r="E72" s="19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0"/>
      <c r="T72" s="21">
        <f>K72+L72+M72+N72</f>
        <v>0</v>
      </c>
      <c r="U72" s="22"/>
      <c r="V72" s="20">
        <v>11.717000000000001</v>
      </c>
      <c r="W72" s="80"/>
      <c r="X72" s="80"/>
      <c r="Y72" s="22">
        <f>$AB$72/$V$72</f>
        <v>0</v>
      </c>
      <c r="Z72" s="22">
        <f>$Z$73+$Z$74</f>
        <v>0</v>
      </c>
      <c r="AA72" s="22">
        <f>$AA$73+$AA$74</f>
        <v>0</v>
      </c>
      <c r="AB72" s="22">
        <f>$AB$73+$AB$74</f>
        <v>0</v>
      </c>
      <c r="AC72" s="24" t="s">
        <v>108</v>
      </c>
      <c r="AD72" s="99"/>
    </row>
    <row r="73" spans="2:30" s="25" customFormat="1" ht="11.1" customHeight="1" outlineLevel="1" x14ac:dyDescent="0.2">
      <c r="B73" s="26"/>
      <c r="C73" s="27" t="s">
        <v>32</v>
      </c>
      <c r="D73" s="28" t="s">
        <v>67</v>
      </c>
      <c r="E73" s="28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29"/>
      <c r="T73" s="29">
        <f>$F$73+$G$73+$H$73+$I$73+$J$73+$K$73+$L$73+$M$73+$N$73+$O$73+$P$73+$Q$73+$R$73+$S$73</f>
        <v>0</v>
      </c>
      <c r="U73" s="29">
        <v>1</v>
      </c>
      <c r="V73" s="30">
        <f>ROUND($T$73*$U$73,3)</f>
        <v>0</v>
      </c>
      <c r="W73" s="76"/>
      <c r="X73" s="79"/>
      <c r="Y73" s="55">
        <f>$X$73+$W$73</f>
        <v>0</v>
      </c>
      <c r="Z73" s="30">
        <f>$T$73*$W$73</f>
        <v>0</v>
      </c>
      <c r="AA73" s="30">
        <f>$V$73*$X$73</f>
        <v>0</v>
      </c>
      <c r="AB73" s="30">
        <f>$AA$73+$Z$73</f>
        <v>0</v>
      </c>
      <c r="AC73" s="30"/>
      <c r="AD73" s="100"/>
    </row>
    <row r="74" spans="2:30" s="1" customFormat="1" ht="11.1" customHeight="1" outlineLevel="1" x14ac:dyDescent="0.2">
      <c r="B74" s="31"/>
      <c r="C74" s="32" t="s">
        <v>109</v>
      </c>
      <c r="D74" s="33" t="s">
        <v>67</v>
      </c>
      <c r="E74" s="33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4"/>
      <c r="T74" s="34">
        <f>$F$74+$G$74+$H$74+$I$74+$J$74+$K$74+$L$74+$M$74+$N$74+$O$74+$P$74+$Q$74+$R$74+$S$74</f>
        <v>0</v>
      </c>
      <c r="U74" s="36">
        <v>1.05</v>
      </c>
      <c r="V74" s="35">
        <f>ROUND($T$74*$U$74,3)</f>
        <v>0</v>
      </c>
      <c r="W74" s="78"/>
      <c r="X74" s="75">
        <v>340</v>
      </c>
      <c r="Y74" s="36">
        <f>$X$74+$W$74</f>
        <v>340</v>
      </c>
      <c r="Z74" s="35">
        <f>$T$74*$W$74</f>
        <v>0</v>
      </c>
      <c r="AA74" s="35">
        <f>$V$74*$X$74</f>
        <v>0</v>
      </c>
      <c r="AB74" s="35">
        <f>$AA$74+$Z$74</f>
        <v>0</v>
      </c>
      <c r="AC74" s="37"/>
      <c r="AD74" s="101"/>
    </row>
    <row r="75" spans="2:30" s="16" customFormat="1" ht="21.95" customHeight="1" outlineLevel="1" x14ac:dyDescent="0.15">
      <c r="B75" s="17">
        <v>16</v>
      </c>
      <c r="C75" s="18" t="s">
        <v>110</v>
      </c>
      <c r="D75" s="19" t="s">
        <v>67</v>
      </c>
      <c r="E75" s="19"/>
      <c r="F75" s="20"/>
      <c r="G75" s="20"/>
      <c r="H75" s="20"/>
      <c r="I75" s="20"/>
      <c r="J75" s="20"/>
      <c r="K75" s="20">
        <v>26.155999999999999</v>
      </c>
      <c r="L75" s="20">
        <v>19.186</v>
      </c>
      <c r="M75" s="20">
        <v>29.013000000000002</v>
      </c>
      <c r="N75" s="20">
        <v>45.527999999999999</v>
      </c>
      <c r="O75" s="20"/>
      <c r="P75" s="20"/>
      <c r="Q75" s="20"/>
      <c r="R75" s="20"/>
      <c r="S75" s="20"/>
      <c r="T75" s="21">
        <f>K75+L75+M75+N75</f>
        <v>119.88300000000001</v>
      </c>
      <c r="U75" s="22"/>
      <c r="V75" s="20">
        <v>429.94</v>
      </c>
      <c r="W75" s="80"/>
      <c r="X75" s="81"/>
      <c r="Y75" s="22">
        <f>$AB$75/$V$75</f>
        <v>233.39943945666838</v>
      </c>
      <c r="Z75" s="22">
        <f>$Z$76+$Z$77+$Z$78+$Z$79</f>
        <v>0</v>
      </c>
      <c r="AA75" s="22">
        <f>$AA$76+$AA$77+$AA$78+$AA$79</f>
        <v>100347.755</v>
      </c>
      <c r="AB75" s="22">
        <f>$AB$76+$AB$77+$AB$78+$AB$79</f>
        <v>100347.755</v>
      </c>
      <c r="AC75" s="23">
        <v>1</v>
      </c>
      <c r="AD75" s="99"/>
    </row>
    <row r="76" spans="2:30" s="25" customFormat="1" ht="11.1" customHeight="1" outlineLevel="1" x14ac:dyDescent="0.2">
      <c r="B76" s="26"/>
      <c r="C76" s="27" t="s">
        <v>32</v>
      </c>
      <c r="D76" s="28" t="s">
        <v>67</v>
      </c>
      <c r="E76" s="28"/>
      <c r="F76" s="29"/>
      <c r="G76" s="29"/>
      <c r="H76" s="29"/>
      <c r="I76" s="29"/>
      <c r="J76" s="29"/>
      <c r="K76" s="29">
        <v>26.155999999999999</v>
      </c>
      <c r="L76" s="29">
        <v>19.186</v>
      </c>
      <c r="M76" s="29">
        <v>29.013000000000002</v>
      </c>
      <c r="N76" s="29">
        <v>45.527999999999999</v>
      </c>
      <c r="O76" s="29"/>
      <c r="P76" s="29"/>
      <c r="Q76" s="29"/>
      <c r="R76" s="29"/>
      <c r="S76" s="29"/>
      <c r="T76" s="29">
        <f>$F$76+$G$76+$H$76+$I$76+$J$76+$K$76+$L$76+$M$76+$N$76+$O$76+$P$76+$Q$76+$R$76+$S$76</f>
        <v>119.88300000000001</v>
      </c>
      <c r="U76" s="29">
        <v>1</v>
      </c>
      <c r="V76" s="30">
        <f>ROUND($T$76*$U$76,3)</f>
        <v>119.883</v>
      </c>
      <c r="W76" s="76"/>
      <c r="X76" s="82"/>
      <c r="Y76" s="55">
        <f>$X$76+$W$76</f>
        <v>0</v>
      </c>
      <c r="Z76" s="30">
        <f>$T$76*$W$76</f>
        <v>0</v>
      </c>
      <c r="AA76" s="30">
        <f>$V$76*$X$76</f>
        <v>0</v>
      </c>
      <c r="AB76" s="30">
        <f>$AA$76+$Z$76</f>
        <v>0</v>
      </c>
      <c r="AC76" s="30"/>
      <c r="AD76" s="100"/>
    </row>
    <row r="77" spans="2:30" s="1" customFormat="1" ht="11.1" customHeight="1" outlineLevel="1" x14ac:dyDescent="0.2">
      <c r="B77" s="31"/>
      <c r="C77" s="32" t="s">
        <v>72</v>
      </c>
      <c r="D77" s="33" t="s">
        <v>73</v>
      </c>
      <c r="E77" s="33"/>
      <c r="F77" s="34"/>
      <c r="G77" s="34"/>
      <c r="H77" s="34"/>
      <c r="I77" s="34"/>
      <c r="J77" s="34"/>
      <c r="K77" s="34">
        <v>26.155999999999999</v>
      </c>
      <c r="L77" s="34">
        <v>19.186</v>
      </c>
      <c r="M77" s="34">
        <v>29.013000000000002</v>
      </c>
      <c r="N77" s="34">
        <v>45.527999999999999</v>
      </c>
      <c r="O77" s="34"/>
      <c r="P77" s="34"/>
      <c r="Q77" s="34"/>
      <c r="R77" s="34"/>
      <c r="S77" s="34"/>
      <c r="T77" s="34">
        <f>$F$77+$G$77+$H$77+$I$77+$J$77+$K$77+$L$77+$M$77+$N$77+$O$77+$P$77+$Q$77+$R$77+$S$77</f>
        <v>119.88300000000001</v>
      </c>
      <c r="U77" s="38">
        <v>0.5</v>
      </c>
      <c r="V77" s="35">
        <f>ROUND($T$77*$U$77,3)</f>
        <v>59.942</v>
      </c>
      <c r="W77" s="78"/>
      <c r="X77" s="79">
        <v>25</v>
      </c>
      <c r="Y77" s="36">
        <f>$X$77+$W$77</f>
        <v>25</v>
      </c>
      <c r="Z77" s="35">
        <f>$T$77*$W$77</f>
        <v>0</v>
      </c>
      <c r="AA77" s="35">
        <f>$V$77*$X$77</f>
        <v>1498.55</v>
      </c>
      <c r="AB77" s="35">
        <f>$AA$77+$Z$77</f>
        <v>1498.55</v>
      </c>
      <c r="AC77" s="37"/>
      <c r="AD77" s="101"/>
    </row>
    <row r="78" spans="2:30" s="1" customFormat="1" ht="11.1" customHeight="1" outlineLevel="1" x14ac:dyDescent="0.2">
      <c r="B78" s="31"/>
      <c r="C78" s="32" t="s">
        <v>98</v>
      </c>
      <c r="D78" s="33" t="s">
        <v>67</v>
      </c>
      <c r="E78" s="33"/>
      <c r="F78" s="34"/>
      <c r="G78" s="34"/>
      <c r="H78" s="34"/>
      <c r="I78" s="34"/>
      <c r="J78" s="34"/>
      <c r="K78" s="34">
        <v>26.155999999999999</v>
      </c>
      <c r="L78" s="34">
        <v>19.186</v>
      </c>
      <c r="M78" s="34">
        <v>29.013000000000002</v>
      </c>
      <c r="N78" s="34">
        <v>45.527999999999999</v>
      </c>
      <c r="O78" s="34"/>
      <c r="P78" s="34"/>
      <c r="Q78" s="34"/>
      <c r="R78" s="34"/>
      <c r="S78" s="34"/>
      <c r="T78" s="34">
        <f>$F$78+$G$78+$H$78+$I$78+$J$78+$K$78+$L$78+$M$78+$N$78+$O$78+$P$78+$Q$78+$R$78+$S$78</f>
        <v>119.88300000000001</v>
      </c>
      <c r="U78" s="36">
        <v>1.1499999999999999</v>
      </c>
      <c r="V78" s="35">
        <f>ROUND($T$78*$U$78,3)</f>
        <v>137.86500000000001</v>
      </c>
      <c r="W78" s="78"/>
      <c r="X78" s="79">
        <v>386</v>
      </c>
      <c r="Y78" s="36">
        <f>$X$78+$W$78</f>
        <v>386</v>
      </c>
      <c r="Z78" s="35">
        <f>$T$78*$W$78</f>
        <v>0</v>
      </c>
      <c r="AA78" s="35">
        <f>$V$78*$X$78</f>
        <v>53215.890000000007</v>
      </c>
      <c r="AB78" s="35">
        <f>$AA$78+$Z$78</f>
        <v>53215.890000000007</v>
      </c>
      <c r="AC78" s="37"/>
      <c r="AD78" s="101"/>
    </row>
    <row r="79" spans="2:30" s="1" customFormat="1" ht="11.1" customHeight="1" outlineLevel="1" x14ac:dyDescent="0.2">
      <c r="B79" s="31"/>
      <c r="C79" s="32" t="s">
        <v>92</v>
      </c>
      <c r="D79" s="33" t="s">
        <v>67</v>
      </c>
      <c r="E79" s="33"/>
      <c r="F79" s="34"/>
      <c r="G79" s="34"/>
      <c r="H79" s="34"/>
      <c r="I79" s="34"/>
      <c r="J79" s="34"/>
      <c r="K79" s="34">
        <v>26.155999999999999</v>
      </c>
      <c r="L79" s="34">
        <v>19.186</v>
      </c>
      <c r="M79" s="34">
        <v>29.013000000000002</v>
      </c>
      <c r="N79" s="34">
        <v>45.527999999999999</v>
      </c>
      <c r="O79" s="34"/>
      <c r="P79" s="34"/>
      <c r="Q79" s="34"/>
      <c r="R79" s="34"/>
      <c r="S79" s="34"/>
      <c r="T79" s="34">
        <f>$F$79+$G$79+$H$79+$I$79+$J$79+$K$79+$L$79+$M$79+$N$79+$O$79+$P$79+$Q$79+$R$79+$S$79</f>
        <v>119.88300000000001</v>
      </c>
      <c r="U79" s="36">
        <v>1.1499999999999999</v>
      </c>
      <c r="V79" s="35">
        <f>ROUND($T$79*$U$79,3)</f>
        <v>137.86500000000001</v>
      </c>
      <c r="W79" s="78"/>
      <c r="X79" s="75">
        <v>331</v>
      </c>
      <c r="Y79" s="36">
        <f>$X$79+$W$79</f>
        <v>331</v>
      </c>
      <c r="Z79" s="35">
        <f>$T$79*$W$79</f>
        <v>0</v>
      </c>
      <c r="AA79" s="35">
        <f>$V$79*$X$79</f>
        <v>45633.315000000002</v>
      </c>
      <c r="AB79" s="35">
        <f>$AA$79+$Z$79</f>
        <v>45633.315000000002</v>
      </c>
      <c r="AC79" s="37"/>
      <c r="AD79" s="101"/>
    </row>
    <row r="80" spans="2:30" s="16" customFormat="1" ht="83.1" customHeight="1" outlineLevel="1" x14ac:dyDescent="0.15">
      <c r="B80" s="17">
        <v>17</v>
      </c>
      <c r="C80" s="18" t="s">
        <v>111</v>
      </c>
      <c r="D80" s="19" t="s">
        <v>112</v>
      </c>
      <c r="E80" s="19"/>
      <c r="F80" s="22"/>
      <c r="G80" s="20"/>
      <c r="H80" s="20"/>
      <c r="I80" s="20"/>
      <c r="J80" s="22"/>
      <c r="K80" s="22"/>
      <c r="L80" s="22"/>
      <c r="M80" s="20">
        <v>8.6999999999999993</v>
      </c>
      <c r="N80" s="20">
        <v>26.1</v>
      </c>
      <c r="O80" s="20"/>
      <c r="P80" s="22"/>
      <c r="Q80" s="22"/>
      <c r="R80" s="22"/>
      <c r="S80" s="20"/>
      <c r="T80" s="21">
        <f>K80+L80+M80+N80</f>
        <v>34.799999999999997</v>
      </c>
      <c r="U80" s="22"/>
      <c r="V80" s="20">
        <v>130.5</v>
      </c>
      <c r="W80" s="80"/>
      <c r="X80" s="80"/>
      <c r="Y80" s="22">
        <f>$AB$80/$V$80</f>
        <v>371.68580076628353</v>
      </c>
      <c r="Z80" s="22">
        <f>$Z$81+$Z$82+$Z$83+$Z$84+$Z$85+$Z$86+$Z$87+$Z$88+$Z$89+$Z$90</f>
        <v>0</v>
      </c>
      <c r="AA80" s="22">
        <f>$AA$81+$AA$82+$AA$83+$AA$84+$AA$85+$AA$86+$AA$87+$AA$88+$AA$89+$AA$90</f>
        <v>48504.997000000003</v>
      </c>
      <c r="AB80" s="22">
        <f>$AB$81+$AB$82+$AB$83+$AB$84+$AB$85+$AB$86+$AB$87+$AB$88+$AB$89+$AB$90</f>
        <v>48504.997000000003</v>
      </c>
      <c r="AC80" s="24" t="s">
        <v>113</v>
      </c>
      <c r="AD80" s="99"/>
    </row>
    <row r="81" spans="2:30" s="25" customFormat="1" ht="11.1" customHeight="1" outlineLevel="1" x14ac:dyDescent="0.2">
      <c r="B81" s="26"/>
      <c r="C81" s="27" t="s">
        <v>32</v>
      </c>
      <c r="D81" s="28" t="s">
        <v>112</v>
      </c>
      <c r="E81" s="28"/>
      <c r="F81" s="30"/>
      <c r="G81" s="29"/>
      <c r="H81" s="29"/>
      <c r="I81" s="29"/>
      <c r="J81" s="30"/>
      <c r="K81" s="30"/>
      <c r="L81" s="30"/>
      <c r="M81" s="29">
        <v>8.6999999999999993</v>
      </c>
      <c r="N81" s="29">
        <v>26.1</v>
      </c>
      <c r="O81" s="29"/>
      <c r="P81" s="30"/>
      <c r="Q81" s="30"/>
      <c r="R81" s="30"/>
      <c r="S81" s="29"/>
      <c r="T81" s="29">
        <f>$F$81+$G$81+$H$81+$I$81+$J$81+$K$81+$L$81+$M$81+$N$81+$O$81+$P$81+$Q$81+$R$81+$S$81</f>
        <v>34.799999999999997</v>
      </c>
      <c r="U81" s="29">
        <v>1</v>
      </c>
      <c r="V81" s="30">
        <f>ROUND($T$81*$U$81,3)</f>
        <v>34.799999999999997</v>
      </c>
      <c r="W81" s="85"/>
      <c r="X81" s="79"/>
      <c r="Y81" s="56">
        <f>$X$81+$W$81</f>
        <v>0</v>
      </c>
      <c r="Z81" s="30">
        <f>$T$81*$W$81</f>
        <v>0</v>
      </c>
      <c r="AA81" s="30">
        <f>$V$81*$X$81</f>
        <v>0</v>
      </c>
      <c r="AB81" s="30">
        <f>$AA$81+$Z$81</f>
        <v>0</v>
      </c>
      <c r="AC81" s="30"/>
      <c r="AD81" s="100"/>
    </row>
    <row r="82" spans="2:30" s="1" customFormat="1" ht="11.1" customHeight="1" outlineLevel="1" x14ac:dyDescent="0.2">
      <c r="B82" s="31"/>
      <c r="C82" s="32" t="s">
        <v>114</v>
      </c>
      <c r="D82" s="33" t="s">
        <v>80</v>
      </c>
      <c r="E82" s="33"/>
      <c r="F82" s="35"/>
      <c r="G82" s="34"/>
      <c r="H82" s="34"/>
      <c r="I82" s="34"/>
      <c r="J82" s="35"/>
      <c r="K82" s="35"/>
      <c r="L82" s="35"/>
      <c r="M82" s="34">
        <v>1</v>
      </c>
      <c r="N82" s="34">
        <v>3</v>
      </c>
      <c r="O82" s="34"/>
      <c r="P82" s="35"/>
      <c r="Q82" s="35"/>
      <c r="R82" s="35"/>
      <c r="S82" s="34"/>
      <c r="T82" s="34">
        <f>$F$82+$G$82+$H$82+$I$82+$J$82+$K$82+$L$82+$M$82+$N$82+$O$82+$P$82+$Q$82+$R$82+$S$82</f>
        <v>4</v>
      </c>
      <c r="U82" s="40">
        <v>1</v>
      </c>
      <c r="V82" s="35">
        <f>ROUND($T$82*$U$82,3)</f>
        <v>4</v>
      </c>
      <c r="W82" s="78"/>
      <c r="X82" s="79">
        <v>5000</v>
      </c>
      <c r="Y82" s="35">
        <f>$X$82+$W$82</f>
        <v>5000</v>
      </c>
      <c r="Z82" s="35">
        <f>$T$82*$W$82</f>
        <v>0</v>
      </c>
      <c r="AA82" s="35">
        <f>$V$82*$X$82</f>
        <v>20000</v>
      </c>
      <c r="AB82" s="35">
        <f>$AA$82+$Z$82</f>
        <v>20000</v>
      </c>
      <c r="AC82" s="37"/>
      <c r="AD82" s="101"/>
    </row>
    <row r="83" spans="2:30" s="1" customFormat="1" ht="11.1" customHeight="1" outlineLevel="1" x14ac:dyDescent="0.2">
      <c r="B83" s="31"/>
      <c r="C83" s="32" t="s">
        <v>115</v>
      </c>
      <c r="D83" s="33" t="s">
        <v>80</v>
      </c>
      <c r="E83" s="33"/>
      <c r="F83" s="35"/>
      <c r="G83" s="34"/>
      <c r="H83" s="34"/>
      <c r="I83" s="34"/>
      <c r="J83" s="35"/>
      <c r="K83" s="35"/>
      <c r="L83" s="35"/>
      <c r="M83" s="34">
        <v>7</v>
      </c>
      <c r="N83" s="34">
        <v>21</v>
      </c>
      <c r="O83" s="34"/>
      <c r="P83" s="35"/>
      <c r="Q83" s="35"/>
      <c r="R83" s="35"/>
      <c r="S83" s="34"/>
      <c r="T83" s="34">
        <f>$F$83+$G$83+$H$83+$I$83+$J$83+$K$83+$L$83+$M$83+$N$83+$O$83+$P$83+$Q$83+$R$83+$S$83</f>
        <v>28</v>
      </c>
      <c r="U83" s="40">
        <v>1</v>
      </c>
      <c r="V83" s="35">
        <f>ROUND($T$83*$U$83,3)</f>
        <v>28</v>
      </c>
      <c r="W83" s="78"/>
      <c r="X83" s="79">
        <v>6.8</v>
      </c>
      <c r="Y83" s="36">
        <f>$X$83+$W$83</f>
        <v>6.8</v>
      </c>
      <c r="Z83" s="35">
        <f>$T$83*$W$83</f>
        <v>0</v>
      </c>
      <c r="AA83" s="35">
        <f>$V$83*$X$83</f>
        <v>190.4</v>
      </c>
      <c r="AB83" s="35">
        <f>$AA$83+$Z$83</f>
        <v>190.4</v>
      </c>
      <c r="AC83" s="37" t="s">
        <v>116</v>
      </c>
      <c r="AD83" s="101"/>
    </row>
    <row r="84" spans="2:30" s="1" customFormat="1" ht="21.95" customHeight="1" outlineLevel="1" x14ac:dyDescent="0.2">
      <c r="B84" s="31"/>
      <c r="C84" s="32" t="s">
        <v>117</v>
      </c>
      <c r="D84" s="33" t="s">
        <v>69</v>
      </c>
      <c r="E84" s="33"/>
      <c r="F84" s="35"/>
      <c r="G84" s="34"/>
      <c r="H84" s="34"/>
      <c r="I84" s="34"/>
      <c r="J84" s="35"/>
      <c r="K84" s="35"/>
      <c r="L84" s="35"/>
      <c r="M84" s="34">
        <v>0.503</v>
      </c>
      <c r="N84" s="34">
        <v>1.508</v>
      </c>
      <c r="O84" s="34"/>
      <c r="P84" s="35"/>
      <c r="Q84" s="35"/>
      <c r="R84" s="35"/>
      <c r="S84" s="34"/>
      <c r="T84" s="34">
        <f>$F$84+$G$84+$H$84+$I$84+$J$84+$K$84+$L$84+$M$84+$N$84+$O$84+$P$84+$Q$84+$R$84+$S$84</f>
        <v>2.0110000000000001</v>
      </c>
      <c r="U84" s="40">
        <v>1</v>
      </c>
      <c r="V84" s="35">
        <f>ROUND($T$84*$U$84,3)</f>
        <v>2.0110000000000001</v>
      </c>
      <c r="W84" s="78"/>
      <c r="X84" s="79">
        <v>1407</v>
      </c>
      <c r="Y84" s="35">
        <f>$X$84+$W$84</f>
        <v>1407</v>
      </c>
      <c r="Z84" s="35">
        <f>$T$84*$W$84</f>
        <v>0</v>
      </c>
      <c r="AA84" s="35">
        <f>$V$84*$X$84</f>
        <v>2829.4770000000003</v>
      </c>
      <c r="AB84" s="35">
        <f>$AA$84+$Z$84</f>
        <v>2829.4770000000003</v>
      </c>
      <c r="AC84" s="37" t="s">
        <v>118</v>
      </c>
      <c r="AD84" s="101"/>
    </row>
    <row r="85" spans="2:30" s="1" customFormat="1" ht="11.1" customHeight="1" outlineLevel="1" x14ac:dyDescent="0.2">
      <c r="B85" s="31"/>
      <c r="C85" s="32" t="s">
        <v>119</v>
      </c>
      <c r="D85" s="33" t="s">
        <v>80</v>
      </c>
      <c r="E85" s="33"/>
      <c r="F85" s="35"/>
      <c r="G85" s="34"/>
      <c r="H85" s="34"/>
      <c r="I85" s="34"/>
      <c r="J85" s="35"/>
      <c r="K85" s="35"/>
      <c r="L85" s="35"/>
      <c r="M85" s="34">
        <v>1</v>
      </c>
      <c r="N85" s="34">
        <v>3</v>
      </c>
      <c r="O85" s="34"/>
      <c r="P85" s="35"/>
      <c r="Q85" s="35"/>
      <c r="R85" s="35"/>
      <c r="S85" s="34"/>
      <c r="T85" s="34">
        <f>$F$85+$G$85+$H$85+$I$85+$J$85+$K$85+$L$85+$M$85+$N$85+$O$85+$P$85+$Q$85+$R$85+$S$85</f>
        <v>4</v>
      </c>
      <c r="U85" s="40">
        <v>1</v>
      </c>
      <c r="V85" s="35">
        <f>ROUND($T$85*$U$85,3)</f>
        <v>4</v>
      </c>
      <c r="W85" s="78"/>
      <c r="X85" s="79">
        <v>375</v>
      </c>
      <c r="Y85" s="35">
        <f>$X$85+$W$85</f>
        <v>375</v>
      </c>
      <c r="Z85" s="35">
        <f>$T$85*$W$85</f>
        <v>0</v>
      </c>
      <c r="AA85" s="35">
        <f>$V$85*$X$85</f>
        <v>1500</v>
      </c>
      <c r="AB85" s="35">
        <f>$AA$85+$Z$85</f>
        <v>1500</v>
      </c>
      <c r="AC85" s="37"/>
      <c r="AD85" s="101"/>
    </row>
    <row r="86" spans="2:30" s="1" customFormat="1" ht="11.1" customHeight="1" outlineLevel="1" x14ac:dyDescent="0.2">
      <c r="B86" s="31"/>
      <c r="C86" s="32" t="s">
        <v>120</v>
      </c>
      <c r="D86" s="33" t="s">
        <v>80</v>
      </c>
      <c r="E86" s="33"/>
      <c r="F86" s="35"/>
      <c r="G86" s="34"/>
      <c r="H86" s="34"/>
      <c r="I86" s="34"/>
      <c r="J86" s="35"/>
      <c r="K86" s="35"/>
      <c r="L86" s="35"/>
      <c r="M86" s="34">
        <v>1</v>
      </c>
      <c r="N86" s="34">
        <v>3</v>
      </c>
      <c r="O86" s="34"/>
      <c r="P86" s="35"/>
      <c r="Q86" s="35"/>
      <c r="R86" s="35"/>
      <c r="S86" s="34"/>
      <c r="T86" s="34">
        <f>$F$86+$G$86+$H$86+$I$86+$J$86+$K$86+$L$86+$M$86+$N$86+$O$86+$P$86+$Q$86+$R$86+$S$86</f>
        <v>4</v>
      </c>
      <c r="U86" s="40">
        <v>1</v>
      </c>
      <c r="V86" s="35">
        <f>ROUND($T$86*$U$86,3)</f>
        <v>4</v>
      </c>
      <c r="W86" s="78"/>
      <c r="X86" s="79">
        <v>391.68</v>
      </c>
      <c r="Y86" s="35">
        <f>$X$86+$W$86</f>
        <v>391.68</v>
      </c>
      <c r="Z86" s="35">
        <f>$T$86*$W$86</f>
        <v>0</v>
      </c>
      <c r="AA86" s="35">
        <f>$V$86*$X$86</f>
        <v>1566.72</v>
      </c>
      <c r="AB86" s="35">
        <f>$AA$86+$Z$86</f>
        <v>1566.72</v>
      </c>
      <c r="AC86" s="37"/>
      <c r="AD86" s="101"/>
    </row>
    <row r="87" spans="2:30" s="1" customFormat="1" ht="11.1" customHeight="1" outlineLevel="1" x14ac:dyDescent="0.2">
      <c r="B87" s="31"/>
      <c r="C87" s="32" t="s">
        <v>121</v>
      </c>
      <c r="D87" s="33" t="s">
        <v>80</v>
      </c>
      <c r="E87" s="33"/>
      <c r="F87" s="35"/>
      <c r="G87" s="34"/>
      <c r="H87" s="34"/>
      <c r="I87" s="34"/>
      <c r="J87" s="35"/>
      <c r="K87" s="35"/>
      <c r="L87" s="35"/>
      <c r="M87" s="34">
        <v>1</v>
      </c>
      <c r="N87" s="34">
        <v>3</v>
      </c>
      <c r="O87" s="34"/>
      <c r="P87" s="35"/>
      <c r="Q87" s="35"/>
      <c r="R87" s="35"/>
      <c r="S87" s="34"/>
      <c r="T87" s="34">
        <f>$F$87+$G$87+$H$87+$I$87+$J$87+$K$87+$L$87+$M$87+$N$87+$O$87+$P$87+$Q$87+$R$87+$S$87</f>
        <v>4</v>
      </c>
      <c r="U87" s="40">
        <v>1</v>
      </c>
      <c r="V87" s="35">
        <f>ROUND($T$87*$U$87,3)</f>
        <v>4</v>
      </c>
      <c r="W87" s="78"/>
      <c r="X87" s="79">
        <v>200</v>
      </c>
      <c r="Y87" s="35">
        <f>$X$87+$W$87</f>
        <v>200</v>
      </c>
      <c r="Z87" s="35">
        <f>$T$87*$W$87</f>
        <v>0</v>
      </c>
      <c r="AA87" s="35">
        <f>$V$87*$X$87</f>
        <v>800</v>
      </c>
      <c r="AB87" s="35">
        <f>$AA$87+$Z$87</f>
        <v>800</v>
      </c>
      <c r="AC87" s="37"/>
      <c r="AD87" s="101"/>
    </row>
    <row r="88" spans="2:30" s="1" customFormat="1" ht="11.1" customHeight="1" outlineLevel="1" x14ac:dyDescent="0.2">
      <c r="B88" s="31"/>
      <c r="C88" s="32" t="s">
        <v>122</v>
      </c>
      <c r="D88" s="33" t="s">
        <v>112</v>
      </c>
      <c r="E88" s="33"/>
      <c r="F88" s="35"/>
      <c r="G88" s="34"/>
      <c r="H88" s="34"/>
      <c r="I88" s="34"/>
      <c r="J88" s="35"/>
      <c r="K88" s="35"/>
      <c r="L88" s="35"/>
      <c r="M88" s="34">
        <v>8.6999999999999993</v>
      </c>
      <c r="N88" s="34">
        <v>26.1</v>
      </c>
      <c r="O88" s="34"/>
      <c r="P88" s="35"/>
      <c r="Q88" s="35"/>
      <c r="R88" s="35"/>
      <c r="S88" s="34"/>
      <c r="T88" s="34">
        <f>$F$88+$G$88+$H$88+$I$88+$J$88+$K$88+$L$88+$M$88+$N$88+$O$88+$P$88+$Q$88+$R$88+$S$88</f>
        <v>34.799999999999997</v>
      </c>
      <c r="U88" s="36">
        <v>1.02</v>
      </c>
      <c r="V88" s="35">
        <f>ROUND($T$88*$U$88,3)</f>
        <v>35.496000000000002</v>
      </c>
      <c r="W88" s="78"/>
      <c r="X88" s="79">
        <v>400</v>
      </c>
      <c r="Y88" s="35">
        <f>$X$88+$W$88</f>
        <v>400</v>
      </c>
      <c r="Z88" s="35">
        <f>$T$88*$W$88</f>
        <v>0</v>
      </c>
      <c r="AA88" s="35">
        <f>$V$88*$X$88</f>
        <v>14198.400000000001</v>
      </c>
      <c r="AB88" s="35">
        <f>$AA$88+$Z$88</f>
        <v>14198.400000000001</v>
      </c>
      <c r="AC88" s="37"/>
      <c r="AD88" s="101"/>
    </row>
    <row r="89" spans="2:30" s="1" customFormat="1" ht="11.1" customHeight="1" outlineLevel="1" x14ac:dyDescent="0.2">
      <c r="B89" s="31"/>
      <c r="C89" s="32" t="s">
        <v>123</v>
      </c>
      <c r="D89" s="33" t="s">
        <v>80</v>
      </c>
      <c r="E89" s="33"/>
      <c r="F89" s="35"/>
      <c r="G89" s="34"/>
      <c r="H89" s="34"/>
      <c r="I89" s="34"/>
      <c r="J89" s="35"/>
      <c r="K89" s="35"/>
      <c r="L89" s="35"/>
      <c r="M89" s="34">
        <v>7</v>
      </c>
      <c r="N89" s="34">
        <v>21</v>
      </c>
      <c r="O89" s="34"/>
      <c r="P89" s="35"/>
      <c r="Q89" s="35"/>
      <c r="R89" s="35"/>
      <c r="S89" s="34"/>
      <c r="T89" s="34">
        <f>$F$89+$G$89+$H$89+$I$89+$J$89+$K$89+$L$89+$M$89+$N$89+$O$89+$P$89+$Q$89+$R$89+$S$89</f>
        <v>28</v>
      </c>
      <c r="U89" s="40">
        <v>1</v>
      </c>
      <c r="V89" s="35">
        <f>ROUND($T$89*$U$89,3)</f>
        <v>28</v>
      </c>
      <c r="W89" s="78"/>
      <c r="X89" s="79">
        <v>260</v>
      </c>
      <c r="Y89" s="35">
        <f>$X$89+$W$89</f>
        <v>260</v>
      </c>
      <c r="Z89" s="35">
        <f>$T$89*$W$89</f>
        <v>0</v>
      </c>
      <c r="AA89" s="35">
        <f>$V$89*$X$89</f>
        <v>7280</v>
      </c>
      <c r="AB89" s="35">
        <f>$AA$89+$Z$89</f>
        <v>7280</v>
      </c>
      <c r="AC89" s="37"/>
      <c r="AD89" s="101"/>
    </row>
    <row r="90" spans="2:30" s="1" customFormat="1" ht="11.1" customHeight="1" outlineLevel="1" x14ac:dyDescent="0.2">
      <c r="B90" s="31"/>
      <c r="C90" s="32" t="s">
        <v>124</v>
      </c>
      <c r="D90" s="33" t="s">
        <v>80</v>
      </c>
      <c r="E90" s="33"/>
      <c r="F90" s="35"/>
      <c r="G90" s="34"/>
      <c r="H90" s="34"/>
      <c r="I90" s="34"/>
      <c r="J90" s="35"/>
      <c r="K90" s="35"/>
      <c r="L90" s="35"/>
      <c r="M90" s="34">
        <v>7</v>
      </c>
      <c r="N90" s="34">
        <v>21</v>
      </c>
      <c r="O90" s="34"/>
      <c r="P90" s="35"/>
      <c r="Q90" s="35"/>
      <c r="R90" s="35"/>
      <c r="S90" s="34"/>
      <c r="T90" s="34">
        <f>$F$90+$G$90+$H$90+$I$90+$J$90+$K$90+$L$90+$M$90+$N$90+$O$90+$P$90+$Q$90+$R$90+$S$90</f>
        <v>28</v>
      </c>
      <c r="U90" s="40">
        <v>1</v>
      </c>
      <c r="V90" s="35">
        <f>ROUND($T$90*$U$90,3)</f>
        <v>28</v>
      </c>
      <c r="W90" s="78"/>
      <c r="X90" s="79">
        <v>5</v>
      </c>
      <c r="Y90" s="35">
        <f>$X$90+$W$90</f>
        <v>5</v>
      </c>
      <c r="Z90" s="35">
        <f>$T$90*$W$90</f>
        <v>0</v>
      </c>
      <c r="AA90" s="35">
        <f>$V$90*$X$90</f>
        <v>140</v>
      </c>
      <c r="AB90" s="35">
        <f>$AA$90+$Z$90</f>
        <v>140</v>
      </c>
      <c r="AC90" s="37" t="s">
        <v>125</v>
      </c>
      <c r="AD90" s="101"/>
    </row>
    <row r="91" spans="2:30" s="16" customFormat="1" ht="21.95" customHeight="1" outlineLevel="1" x14ac:dyDescent="0.15">
      <c r="B91" s="17">
        <v>18</v>
      </c>
      <c r="C91" s="18" t="s">
        <v>126</v>
      </c>
      <c r="D91" s="19" t="s">
        <v>112</v>
      </c>
      <c r="E91" s="19"/>
      <c r="F91" s="22"/>
      <c r="G91" s="20"/>
      <c r="H91" s="20"/>
      <c r="I91" s="20"/>
      <c r="J91" s="22"/>
      <c r="K91" s="22"/>
      <c r="L91" s="22"/>
      <c r="M91" s="20">
        <v>8.6999999999999993</v>
      </c>
      <c r="N91" s="20">
        <v>26.1</v>
      </c>
      <c r="O91" s="20"/>
      <c r="P91" s="22"/>
      <c r="Q91" s="22"/>
      <c r="R91" s="22"/>
      <c r="S91" s="20"/>
      <c r="T91" s="21">
        <f>K91+L91+M91+N91</f>
        <v>34.799999999999997</v>
      </c>
      <c r="U91" s="22"/>
      <c r="V91" s="20">
        <v>130.5</v>
      </c>
      <c r="W91" s="80"/>
      <c r="X91" s="80"/>
      <c r="Y91" s="22">
        <f>$AB$91/$V$91</f>
        <v>93.866666666666674</v>
      </c>
      <c r="Z91" s="22">
        <f>$Z$92+$Z$93</f>
        <v>0</v>
      </c>
      <c r="AA91" s="22">
        <f>$AA$92+$AA$93</f>
        <v>12249.6</v>
      </c>
      <c r="AB91" s="22">
        <f>$AB$92+$AB$93</f>
        <v>12249.6</v>
      </c>
      <c r="AC91" s="24"/>
      <c r="AD91" s="99"/>
    </row>
    <row r="92" spans="2:30" s="25" customFormat="1" ht="11.1" customHeight="1" outlineLevel="1" x14ac:dyDescent="0.2">
      <c r="B92" s="26"/>
      <c r="C92" s="27" t="s">
        <v>32</v>
      </c>
      <c r="D92" s="28" t="s">
        <v>112</v>
      </c>
      <c r="E92" s="28"/>
      <c r="F92" s="30"/>
      <c r="G92" s="29"/>
      <c r="H92" s="29"/>
      <c r="I92" s="29"/>
      <c r="J92" s="30"/>
      <c r="K92" s="30"/>
      <c r="L92" s="30"/>
      <c r="M92" s="29">
        <v>8.6999999999999993</v>
      </c>
      <c r="N92" s="29">
        <v>26.1</v>
      </c>
      <c r="O92" s="29"/>
      <c r="P92" s="30"/>
      <c r="Q92" s="30"/>
      <c r="R92" s="30"/>
      <c r="S92" s="29"/>
      <c r="T92" s="29">
        <f>$F$92+$G$92+$H$92+$I$92+$J$92+$K$92+$L$92+$M$92+$N$92+$O$92+$P$92+$Q$92+$R$92+$S$92</f>
        <v>34.799999999999997</v>
      </c>
      <c r="U92" s="29">
        <v>1</v>
      </c>
      <c r="V92" s="30">
        <f>ROUND($T$92*$U$92,3)</f>
        <v>34.799999999999997</v>
      </c>
      <c r="W92" s="77"/>
      <c r="X92" s="79"/>
      <c r="Y92" s="30">
        <f>$X$92+$W$92</f>
        <v>0</v>
      </c>
      <c r="Z92" s="30">
        <f>$T$92*$W$92</f>
        <v>0</v>
      </c>
      <c r="AA92" s="30">
        <f>$V$92*$X$92</f>
        <v>0</v>
      </c>
      <c r="AB92" s="30">
        <f>$AA$92+$Z$92</f>
        <v>0</v>
      </c>
      <c r="AC92" s="30"/>
      <c r="AD92" s="100"/>
    </row>
    <row r="93" spans="2:30" s="1" customFormat="1" ht="21.95" customHeight="1" outlineLevel="1" x14ac:dyDescent="0.2">
      <c r="B93" s="31"/>
      <c r="C93" s="32" t="s">
        <v>127</v>
      </c>
      <c r="D93" s="33" t="s">
        <v>112</v>
      </c>
      <c r="E93" s="33"/>
      <c r="F93" s="35"/>
      <c r="G93" s="34"/>
      <c r="H93" s="34"/>
      <c r="I93" s="34"/>
      <c r="J93" s="35"/>
      <c r="K93" s="35"/>
      <c r="L93" s="35"/>
      <c r="M93" s="34">
        <v>8.6999999999999993</v>
      </c>
      <c r="N93" s="34">
        <v>26.1</v>
      </c>
      <c r="O93" s="34"/>
      <c r="P93" s="35"/>
      <c r="Q93" s="35"/>
      <c r="R93" s="35"/>
      <c r="S93" s="34"/>
      <c r="T93" s="34">
        <f>$F$93+$G$93+$H$93+$I$93+$J$93+$K$93+$L$93+$M$93+$N$93+$O$93+$P$93+$Q$93+$R$93+$S$93</f>
        <v>34.799999999999997</v>
      </c>
      <c r="U93" s="38">
        <v>1.1000000000000001</v>
      </c>
      <c r="V93" s="35">
        <f>ROUND($T$93*$U$93,3)</f>
        <v>38.28</v>
      </c>
      <c r="W93" s="78"/>
      <c r="X93" s="75">
        <v>320</v>
      </c>
      <c r="Y93" s="35">
        <f>$X$93+$W$93</f>
        <v>320</v>
      </c>
      <c r="Z93" s="35">
        <f>$T$93*$W$93</f>
        <v>0</v>
      </c>
      <c r="AA93" s="35">
        <f>$V$93*$X$93</f>
        <v>12249.6</v>
      </c>
      <c r="AB93" s="35">
        <f>$AA$93+$Z$93</f>
        <v>12249.6</v>
      </c>
      <c r="AC93" s="37"/>
      <c r="AD93" s="101"/>
    </row>
    <row r="94" spans="2:30" s="16" customFormat="1" ht="21.95" customHeight="1" outlineLevel="1" x14ac:dyDescent="0.15">
      <c r="B94" s="17">
        <v>19</v>
      </c>
      <c r="C94" s="18" t="s">
        <v>128</v>
      </c>
      <c r="D94" s="19" t="s">
        <v>67</v>
      </c>
      <c r="E94" s="19"/>
      <c r="F94" s="20"/>
      <c r="G94" s="20"/>
      <c r="H94" s="20"/>
      <c r="I94" s="20"/>
      <c r="J94" s="20"/>
      <c r="K94" s="20">
        <v>5.72</v>
      </c>
      <c r="L94" s="20">
        <v>4.4000000000000004</v>
      </c>
      <c r="M94" s="20">
        <v>7.76</v>
      </c>
      <c r="N94" s="20">
        <v>17.66</v>
      </c>
      <c r="O94" s="20"/>
      <c r="P94" s="20"/>
      <c r="Q94" s="20"/>
      <c r="R94" s="20"/>
      <c r="S94" s="20"/>
      <c r="T94" s="21">
        <f>K94+L94+M94+N94</f>
        <v>35.540000000000006</v>
      </c>
      <c r="U94" s="22"/>
      <c r="V94" s="20">
        <v>158.56</v>
      </c>
      <c r="W94" s="80"/>
      <c r="X94" s="81"/>
      <c r="Y94" s="22">
        <f>$AB$94/$V$94</f>
        <v>164.52043390514632</v>
      </c>
      <c r="Z94" s="22">
        <f>$Z$95+$Z$96+$Z$97</f>
        <v>0</v>
      </c>
      <c r="AA94" s="22">
        <f>$AA$95+$AA$96+$AA$97</f>
        <v>26086.36</v>
      </c>
      <c r="AB94" s="22">
        <f>$AB$95+$AB$96+$AB$97</f>
        <v>26086.36</v>
      </c>
      <c r="AC94" s="24"/>
      <c r="AD94" s="99"/>
    </row>
    <row r="95" spans="2:30" s="25" customFormat="1" ht="11.1" customHeight="1" outlineLevel="1" x14ac:dyDescent="0.2">
      <c r="B95" s="26"/>
      <c r="C95" s="27" t="s">
        <v>32</v>
      </c>
      <c r="D95" s="28" t="s">
        <v>67</v>
      </c>
      <c r="E95" s="28"/>
      <c r="F95" s="29"/>
      <c r="G95" s="29"/>
      <c r="H95" s="29"/>
      <c r="I95" s="29"/>
      <c r="J95" s="29"/>
      <c r="K95" s="29">
        <v>5.72</v>
      </c>
      <c r="L95" s="29">
        <v>4.4000000000000004</v>
      </c>
      <c r="M95" s="29">
        <v>7.76</v>
      </c>
      <c r="N95" s="29">
        <v>17.66</v>
      </c>
      <c r="O95" s="29"/>
      <c r="P95" s="29"/>
      <c r="Q95" s="29"/>
      <c r="R95" s="29"/>
      <c r="S95" s="29"/>
      <c r="T95" s="29">
        <f>$F$95+$G$95+$H$95+$I$95+$J$95+$K$95+$L$95+$M$95+$N$95+$O$95+$P$95+$Q$95+$R$95+$S$95</f>
        <v>35.540000000000006</v>
      </c>
      <c r="U95" s="29">
        <v>1</v>
      </c>
      <c r="V95" s="30">
        <f>ROUND($T$95*$U$95,3)</f>
        <v>35.54</v>
      </c>
      <c r="W95" s="76"/>
      <c r="X95" s="82"/>
      <c r="Y95" s="55">
        <f>$X$95+$W$95</f>
        <v>0</v>
      </c>
      <c r="Z95" s="30">
        <f>$T$95*$W$95</f>
        <v>0</v>
      </c>
      <c r="AA95" s="30">
        <f>$V$95*$X$95</f>
        <v>0</v>
      </c>
      <c r="AB95" s="30">
        <f>$AA$95+$Z$95</f>
        <v>0</v>
      </c>
      <c r="AC95" s="30"/>
      <c r="AD95" s="100"/>
    </row>
    <row r="96" spans="2:30" s="1" customFormat="1" ht="11.1" customHeight="1" outlineLevel="1" x14ac:dyDescent="0.2">
      <c r="B96" s="31"/>
      <c r="C96" s="32" t="s">
        <v>109</v>
      </c>
      <c r="D96" s="33" t="s">
        <v>67</v>
      </c>
      <c r="E96" s="33"/>
      <c r="F96" s="34"/>
      <c r="G96" s="34"/>
      <c r="H96" s="34"/>
      <c r="I96" s="34"/>
      <c r="J96" s="34"/>
      <c r="K96" s="34">
        <v>5.72</v>
      </c>
      <c r="L96" s="34">
        <v>4.4000000000000004</v>
      </c>
      <c r="M96" s="34">
        <v>7.76</v>
      </c>
      <c r="N96" s="34">
        <v>17.66</v>
      </c>
      <c r="O96" s="34"/>
      <c r="P96" s="34"/>
      <c r="Q96" s="34"/>
      <c r="R96" s="34"/>
      <c r="S96" s="34"/>
      <c r="T96" s="34">
        <f>$F$96+$G$96+$H$96+$I$96+$J$96+$K$96+$L$96+$M$96+$N$96+$O$96+$P$96+$Q$96+$R$96+$S$96</f>
        <v>35.540000000000006</v>
      </c>
      <c r="U96" s="38">
        <v>2.1</v>
      </c>
      <c r="V96" s="35">
        <f>ROUND($T$96*$U$96,3)</f>
        <v>74.634</v>
      </c>
      <c r="W96" s="78"/>
      <c r="X96" s="79">
        <v>340</v>
      </c>
      <c r="Y96" s="36">
        <f>$X$96+$W$96</f>
        <v>340</v>
      </c>
      <c r="Z96" s="35">
        <f>$T$96*$W$96</f>
        <v>0</v>
      </c>
      <c r="AA96" s="35">
        <f>$V$96*$X$96</f>
        <v>25375.56</v>
      </c>
      <c r="AB96" s="35">
        <f>$AA$96+$Z$96</f>
        <v>25375.56</v>
      </c>
      <c r="AC96" s="37"/>
      <c r="AD96" s="101"/>
    </row>
    <row r="97" spans="2:30" s="1" customFormat="1" ht="21.95" customHeight="1" outlineLevel="1" x14ac:dyDescent="0.2">
      <c r="B97" s="31"/>
      <c r="C97" s="32" t="s">
        <v>129</v>
      </c>
      <c r="D97" s="33" t="s">
        <v>80</v>
      </c>
      <c r="E97" s="33"/>
      <c r="F97" s="34"/>
      <c r="G97" s="34"/>
      <c r="H97" s="34"/>
      <c r="I97" s="34"/>
      <c r="J97" s="34"/>
      <c r="K97" s="34">
        <v>5.72</v>
      </c>
      <c r="L97" s="34">
        <v>4.4000000000000004</v>
      </c>
      <c r="M97" s="34">
        <v>7.76</v>
      </c>
      <c r="N97" s="34">
        <v>17.66</v>
      </c>
      <c r="O97" s="34"/>
      <c r="P97" s="34"/>
      <c r="Q97" s="34"/>
      <c r="R97" s="34"/>
      <c r="S97" s="34"/>
      <c r="T97" s="34">
        <f>$F$97+$G$97+$H$97+$I$97+$J$97+$K$97+$L$97+$M$97+$N$97+$O$97+$P$97+$Q$97+$R$97+$S$97</f>
        <v>35.540000000000006</v>
      </c>
      <c r="U97" s="35">
        <f>2</f>
        <v>2</v>
      </c>
      <c r="V97" s="35">
        <f>ROUND($T$97*$U$97,3)</f>
        <v>71.08</v>
      </c>
      <c r="W97" s="78"/>
      <c r="X97" s="79">
        <v>10</v>
      </c>
      <c r="Y97" s="35">
        <f>$X$97+$W$97</f>
        <v>10</v>
      </c>
      <c r="Z97" s="35">
        <f>$T$97*$W$97</f>
        <v>0</v>
      </c>
      <c r="AA97" s="35">
        <f>$V$97*$X$97</f>
        <v>710.8</v>
      </c>
      <c r="AB97" s="35">
        <f>$AA$97+$Z$97</f>
        <v>710.8</v>
      </c>
      <c r="AC97" s="37"/>
      <c r="AD97" s="101"/>
    </row>
    <row r="98" spans="2:30" s="4" customFormat="1" ht="36.950000000000003" customHeight="1" outlineLevel="1" x14ac:dyDescent="0.2">
      <c r="B98" s="11"/>
      <c r="C98" s="12" t="s">
        <v>130</v>
      </c>
      <c r="D98" s="13"/>
      <c r="E98" s="13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86"/>
      <c r="X98" s="86"/>
      <c r="Y98" s="12"/>
      <c r="Z98" s="14">
        <f>$Z$99+$Z$103+$Z$107+$Z$110+$Z$114+$Z$118+$Z$121+$Z$125+$Z$129+$Z$133+$Z$139</f>
        <v>0</v>
      </c>
      <c r="AA98" s="14">
        <f>$AA$99+$AA$103+$AA$107+$AA$110+$AA$114+$AA$118+$AA$121+$AA$125+$AA$129+$AA$133+$AA$139</f>
        <v>1862444.6631000002</v>
      </c>
      <c r="AB98" s="14">
        <f>$AB$99+$AB$103+$AB$107+$AB$110+$AB$114+$AB$118+$AB$121+$AB$125+$AB$129+$AB$133+$AB$139</f>
        <v>1862444.6631000002</v>
      </c>
      <c r="AC98" s="15"/>
      <c r="AD98" s="98"/>
    </row>
    <row r="99" spans="2:30" s="16" customFormat="1" ht="32.1" customHeight="1" outlineLevel="1" x14ac:dyDescent="0.15">
      <c r="B99" s="17">
        <v>20</v>
      </c>
      <c r="C99" s="18" t="s">
        <v>131</v>
      </c>
      <c r="D99" s="19" t="s">
        <v>78</v>
      </c>
      <c r="E99" s="19"/>
      <c r="F99" s="20"/>
      <c r="G99" s="20"/>
      <c r="H99" s="20"/>
      <c r="I99" s="20"/>
      <c r="J99" s="20"/>
      <c r="K99" s="20">
        <v>3.1</v>
      </c>
      <c r="L99" s="20">
        <v>1.694</v>
      </c>
      <c r="M99" s="20">
        <v>2.7690000000000001</v>
      </c>
      <c r="N99" s="20">
        <v>3.4060000000000001</v>
      </c>
      <c r="O99" s="20"/>
      <c r="P99" s="20"/>
      <c r="Q99" s="20"/>
      <c r="R99" s="20"/>
      <c r="S99" s="20"/>
      <c r="T99" s="21">
        <f>K99+L99+M99+N99</f>
        <v>10.969000000000001</v>
      </c>
      <c r="U99" s="22"/>
      <c r="V99" s="20">
        <v>40.198</v>
      </c>
      <c r="W99" s="80"/>
      <c r="X99" s="80"/>
      <c r="Y99" s="22">
        <f>$AB$99/$V$99</f>
        <v>218.29941788148665</v>
      </c>
      <c r="Z99" s="22">
        <f>$Z$100+$Z$101+$Z$102</f>
        <v>0</v>
      </c>
      <c r="AA99" s="22">
        <f>$AA$100+$AA$101+$AA$102</f>
        <v>8775.2000000000007</v>
      </c>
      <c r="AB99" s="22">
        <f>$AB$100+$AB$101+$AB$102</f>
        <v>8775.2000000000007</v>
      </c>
      <c r="AC99" s="65"/>
      <c r="AD99" s="99"/>
    </row>
    <row r="100" spans="2:30" s="25" customFormat="1" ht="11.1" customHeight="1" outlineLevel="1" x14ac:dyDescent="0.2">
      <c r="B100" s="26"/>
      <c r="C100" s="27" t="s">
        <v>32</v>
      </c>
      <c r="D100" s="28" t="s">
        <v>78</v>
      </c>
      <c r="E100" s="28"/>
      <c r="F100" s="29"/>
      <c r="G100" s="29"/>
      <c r="H100" s="29"/>
      <c r="I100" s="29"/>
      <c r="J100" s="29"/>
      <c r="K100" s="29">
        <v>3.1</v>
      </c>
      <c r="L100" s="29">
        <v>1.694</v>
      </c>
      <c r="M100" s="29">
        <v>2.7690000000000001</v>
      </c>
      <c r="N100" s="29">
        <v>3.4060000000000001</v>
      </c>
      <c r="O100" s="29"/>
      <c r="P100" s="29"/>
      <c r="Q100" s="29"/>
      <c r="R100" s="29"/>
      <c r="S100" s="29"/>
      <c r="T100" s="29">
        <f>$F$100+$G$100+$H$100+$I$100+$J$100+$K$100+$L$100+$M$100+$N$100+$O$100+$P$100+$Q$100+$R$100+$S$100</f>
        <v>10.969000000000001</v>
      </c>
      <c r="U100" s="29">
        <v>1</v>
      </c>
      <c r="V100" s="30">
        <f>ROUND($T$100*$U$100,3)</f>
        <v>10.968999999999999</v>
      </c>
      <c r="W100" s="76"/>
      <c r="X100" s="90"/>
      <c r="Y100" s="55">
        <f>$X$100+$W$100</f>
        <v>0</v>
      </c>
      <c r="Z100" s="30">
        <f>$T$100*$W$100</f>
        <v>0</v>
      </c>
      <c r="AA100" s="30">
        <f>$V$100*$X$100</f>
        <v>0</v>
      </c>
      <c r="AB100" s="30">
        <f>$AA$100+$Z$100</f>
        <v>0</v>
      </c>
      <c r="AC100" s="30"/>
      <c r="AD100" s="100"/>
    </row>
    <row r="101" spans="2:30" s="1" customFormat="1" ht="21.95" customHeight="1" outlineLevel="1" x14ac:dyDescent="0.2">
      <c r="B101" s="31"/>
      <c r="C101" s="32" t="s">
        <v>132</v>
      </c>
      <c r="D101" s="33" t="s">
        <v>80</v>
      </c>
      <c r="E101" s="33"/>
      <c r="F101" s="34"/>
      <c r="G101" s="34"/>
      <c r="H101" s="34"/>
      <c r="I101" s="34"/>
      <c r="J101" s="34"/>
      <c r="K101" s="34">
        <v>155</v>
      </c>
      <c r="L101" s="34">
        <v>84.7</v>
      </c>
      <c r="M101" s="34">
        <v>138.44999999999999</v>
      </c>
      <c r="N101" s="34">
        <v>170.3</v>
      </c>
      <c r="O101" s="34"/>
      <c r="P101" s="34"/>
      <c r="Q101" s="34"/>
      <c r="R101" s="34"/>
      <c r="S101" s="34"/>
      <c r="T101" s="34">
        <f>$F$101+$G$101+$H$101+$I$101+$J$101+$K$101+$L$101+$M$101+$N$101+$O$101+$P$101+$Q$101+$R$101+$S$101</f>
        <v>548.45000000000005</v>
      </c>
      <c r="U101" s="35">
        <f>1</f>
        <v>1</v>
      </c>
      <c r="V101" s="35">
        <f>ROUND($T$101*$U$101,3)</f>
        <v>548.45000000000005</v>
      </c>
      <c r="W101" s="78"/>
      <c r="X101" s="79">
        <v>16</v>
      </c>
      <c r="Y101" s="36">
        <f>$X$101+$W$101</f>
        <v>16</v>
      </c>
      <c r="Z101" s="35">
        <f>$T$101*$W$101</f>
        <v>0</v>
      </c>
      <c r="AA101" s="35">
        <f>$V$101*$X$101</f>
        <v>8775.2000000000007</v>
      </c>
      <c r="AB101" s="35">
        <f>$AA$101+$Z$101</f>
        <v>8775.2000000000007</v>
      </c>
      <c r="AC101" s="37" t="s">
        <v>81</v>
      </c>
      <c r="AD101" s="101"/>
    </row>
    <row r="102" spans="2:30" s="1" customFormat="1" ht="33" customHeight="1" outlineLevel="1" x14ac:dyDescent="0.2">
      <c r="B102" s="58"/>
      <c r="C102" s="59" t="s">
        <v>133</v>
      </c>
      <c r="D102" s="60" t="s">
        <v>78</v>
      </c>
      <c r="E102" s="60"/>
      <c r="F102" s="61"/>
      <c r="G102" s="61"/>
      <c r="H102" s="61"/>
      <c r="I102" s="61"/>
      <c r="J102" s="61"/>
      <c r="K102" s="61">
        <v>3.1</v>
      </c>
      <c r="L102" s="61">
        <v>1.694</v>
      </c>
      <c r="M102" s="61">
        <v>2.7690000000000001</v>
      </c>
      <c r="N102" s="61">
        <v>3.4060000000000001</v>
      </c>
      <c r="O102" s="61"/>
      <c r="P102" s="61"/>
      <c r="Q102" s="61"/>
      <c r="R102" s="61"/>
      <c r="S102" s="61"/>
      <c r="T102" s="61">
        <f>$F$102+$G$102+$H$102+$I$102+$J$102+$K$102+$L$102+$M$102+$N$102+$O$102+$P$102+$Q$102+$R$102+$S$102</f>
        <v>10.969000000000001</v>
      </c>
      <c r="U102" s="62">
        <v>1.02</v>
      </c>
      <c r="V102" s="63">
        <f>ROUND($T$102*$U$102,3)</f>
        <v>11.188000000000001</v>
      </c>
      <c r="W102" s="83"/>
      <c r="X102" s="84"/>
      <c r="Y102" s="63">
        <f>$X$102+$W$102</f>
        <v>0</v>
      </c>
      <c r="Z102" s="63">
        <f>$T$102*$W$102</f>
        <v>0</v>
      </c>
      <c r="AA102" s="63">
        <f>$V$102*$X$102</f>
        <v>0</v>
      </c>
      <c r="AB102" s="63">
        <f>$AA$102+$Z$102</f>
        <v>0</v>
      </c>
      <c r="AC102" s="64" t="s">
        <v>203</v>
      </c>
      <c r="AD102" s="102"/>
    </row>
    <row r="103" spans="2:30" s="16" customFormat="1" ht="21.95" customHeight="1" outlineLevel="1" x14ac:dyDescent="0.15">
      <c r="B103" s="17">
        <v>21</v>
      </c>
      <c r="C103" s="18" t="s">
        <v>134</v>
      </c>
      <c r="D103" s="19" t="s">
        <v>112</v>
      </c>
      <c r="E103" s="19"/>
      <c r="F103" s="20"/>
      <c r="G103" s="20"/>
      <c r="H103" s="20"/>
      <c r="I103" s="20"/>
      <c r="J103" s="20"/>
      <c r="K103" s="20">
        <v>184.2</v>
      </c>
      <c r="L103" s="20">
        <v>123.298</v>
      </c>
      <c r="M103" s="20">
        <v>172.48</v>
      </c>
      <c r="N103" s="20">
        <v>189.59</v>
      </c>
      <c r="O103" s="20"/>
      <c r="P103" s="20"/>
      <c r="Q103" s="20"/>
      <c r="R103" s="20"/>
      <c r="S103" s="20"/>
      <c r="T103" s="21">
        <f>K103+L103+M103+N103</f>
        <v>669.56799999999998</v>
      </c>
      <c r="U103" s="22"/>
      <c r="V103" s="21">
        <v>2580.0479999999998</v>
      </c>
      <c r="W103" s="80"/>
      <c r="X103" s="81"/>
      <c r="Y103" s="22">
        <f>$AB$103/$V$103</f>
        <v>7.6791865887766431</v>
      </c>
      <c r="Z103" s="22">
        <f>$Z$104+$Z$105+$Z$106</f>
        <v>0</v>
      </c>
      <c r="AA103" s="22">
        <f>$AA$104+$AA$105+$AA$106</f>
        <v>19812.669999999998</v>
      </c>
      <c r="AB103" s="22">
        <f>$AB$104+$AB$105+$AB$106</f>
        <v>19812.669999999998</v>
      </c>
      <c r="AC103" s="24"/>
      <c r="AD103" s="99"/>
    </row>
    <row r="104" spans="2:30" s="25" customFormat="1" ht="11.1" customHeight="1" outlineLevel="1" x14ac:dyDescent="0.2">
      <c r="B104" s="26"/>
      <c r="C104" s="27" t="s">
        <v>32</v>
      </c>
      <c r="D104" s="28" t="s">
        <v>112</v>
      </c>
      <c r="E104" s="28"/>
      <c r="F104" s="29"/>
      <c r="G104" s="29"/>
      <c r="H104" s="29"/>
      <c r="I104" s="29"/>
      <c r="J104" s="29"/>
      <c r="K104" s="29">
        <v>184.2</v>
      </c>
      <c r="L104" s="29">
        <v>123.298</v>
      </c>
      <c r="M104" s="29">
        <v>172.48</v>
      </c>
      <c r="N104" s="29">
        <v>189.59</v>
      </c>
      <c r="O104" s="29"/>
      <c r="P104" s="29"/>
      <c r="Q104" s="29"/>
      <c r="R104" s="29"/>
      <c r="S104" s="29"/>
      <c r="T104" s="29">
        <f>$F$104+$G$104+$H$104+$I$104+$J$104+$K$104+$L$104+$M$104+$N$104+$O$104+$P$104+$Q$104+$R$104+$S$104</f>
        <v>669.56799999999998</v>
      </c>
      <c r="U104" s="29">
        <v>1</v>
      </c>
      <c r="V104" s="30">
        <f>ROUND($T$104*$U$104,3)</f>
        <v>669.56799999999998</v>
      </c>
      <c r="W104" s="76"/>
      <c r="X104" s="82"/>
      <c r="Y104" s="55">
        <f>$X$104+$W$104</f>
        <v>0</v>
      </c>
      <c r="Z104" s="30">
        <f>$T$104*$W$104</f>
        <v>0</v>
      </c>
      <c r="AA104" s="30">
        <f>$V$104*$X$104</f>
        <v>0</v>
      </c>
      <c r="AB104" s="30">
        <f>$AA$104+$Z$104</f>
        <v>0</v>
      </c>
      <c r="AC104" s="30"/>
      <c r="AD104" s="100"/>
    </row>
    <row r="105" spans="2:30" s="1" customFormat="1" ht="11.1" customHeight="1" outlineLevel="1" x14ac:dyDescent="0.2">
      <c r="B105" s="31"/>
      <c r="C105" s="32" t="s">
        <v>135</v>
      </c>
      <c r="D105" s="33" t="s">
        <v>78</v>
      </c>
      <c r="E105" s="33"/>
      <c r="F105" s="34"/>
      <c r="G105" s="34"/>
      <c r="H105" s="34"/>
      <c r="I105" s="34"/>
      <c r="J105" s="34"/>
      <c r="K105" s="34">
        <v>0.96</v>
      </c>
      <c r="L105" s="34">
        <v>0.58499999999999996</v>
      </c>
      <c r="M105" s="34">
        <v>0.878</v>
      </c>
      <c r="N105" s="34">
        <v>0.99399999999999999</v>
      </c>
      <c r="O105" s="34"/>
      <c r="P105" s="34"/>
      <c r="Q105" s="34"/>
      <c r="R105" s="34"/>
      <c r="S105" s="34"/>
      <c r="T105" s="34">
        <f>$F$105+$G$105+$H$105+$I$105+$J$105+$K$105+$L$105+$M$105+$N$105+$O$105+$P$105+$Q$105+$R$105+$S$105</f>
        <v>3.4169999999999998</v>
      </c>
      <c r="U105" s="35">
        <f>1.02</f>
        <v>1.02</v>
      </c>
      <c r="V105" s="35">
        <f>ROUND($T$105*$U$105,3)</f>
        <v>3.4849999999999999</v>
      </c>
      <c r="W105" s="78"/>
      <c r="X105" s="79">
        <f>4600+690</f>
        <v>5290</v>
      </c>
      <c r="Y105" s="57">
        <f>$X$105+$W$105</f>
        <v>5290</v>
      </c>
      <c r="Z105" s="35">
        <f>$T$105*$W$105</f>
        <v>0</v>
      </c>
      <c r="AA105" s="35">
        <f>$V$105*$X$105</f>
        <v>18435.649999999998</v>
      </c>
      <c r="AB105" s="35">
        <f>$AA$105+$Z$105</f>
        <v>18435.649999999998</v>
      </c>
      <c r="AC105" s="37"/>
      <c r="AD105" s="101"/>
    </row>
    <row r="106" spans="2:30" s="1" customFormat="1" ht="11.1" customHeight="1" outlineLevel="1" x14ac:dyDescent="0.2">
      <c r="B106" s="31"/>
      <c r="C106" s="32" t="s">
        <v>87</v>
      </c>
      <c r="D106" s="33" t="s">
        <v>69</v>
      </c>
      <c r="E106" s="33"/>
      <c r="F106" s="34"/>
      <c r="G106" s="34"/>
      <c r="H106" s="34"/>
      <c r="I106" s="34"/>
      <c r="J106" s="34"/>
      <c r="K106" s="34">
        <v>0.96</v>
      </c>
      <c r="L106" s="34">
        <v>0.58499999999999996</v>
      </c>
      <c r="M106" s="34">
        <v>0.878</v>
      </c>
      <c r="N106" s="34">
        <v>0.99399999999999999</v>
      </c>
      <c r="O106" s="34"/>
      <c r="P106" s="34"/>
      <c r="Q106" s="34"/>
      <c r="R106" s="34"/>
      <c r="S106" s="34"/>
      <c r="T106" s="34">
        <f>$F$106+$G$106+$H$106+$I$106+$J$106+$K$106+$L$106+$M$106+$N$106+$O$106+$P$106+$Q$106+$R$106+$S$106</f>
        <v>3.4169999999999998</v>
      </c>
      <c r="U106" s="38">
        <v>1.3</v>
      </c>
      <c r="V106" s="35">
        <f>ROUND($T$106*$U$106,3)</f>
        <v>4.4420000000000002</v>
      </c>
      <c r="W106" s="78"/>
      <c r="X106" s="79">
        <v>310</v>
      </c>
      <c r="Y106" s="36">
        <f>$X$106+$W$106</f>
        <v>310</v>
      </c>
      <c r="Z106" s="35">
        <f>$T$106*$W$106</f>
        <v>0</v>
      </c>
      <c r="AA106" s="35">
        <f>$V$106*$X$106</f>
        <v>1377.02</v>
      </c>
      <c r="AB106" s="35">
        <f>$AA$106+$Z$106</f>
        <v>1377.02</v>
      </c>
      <c r="AC106" s="37"/>
      <c r="AD106" s="101"/>
    </row>
    <row r="107" spans="2:30" s="16" customFormat="1" ht="11.1" customHeight="1" outlineLevel="1" x14ac:dyDescent="0.15">
      <c r="B107" s="17">
        <v>22</v>
      </c>
      <c r="C107" s="18" t="s">
        <v>136</v>
      </c>
      <c r="D107" s="19" t="s">
        <v>67</v>
      </c>
      <c r="E107" s="19"/>
      <c r="F107" s="20"/>
      <c r="G107" s="20"/>
      <c r="H107" s="20"/>
      <c r="I107" s="20"/>
      <c r="J107" s="20"/>
      <c r="K107" s="20">
        <v>41.046999999999997</v>
      </c>
      <c r="L107" s="20">
        <v>24.152000000000001</v>
      </c>
      <c r="M107" s="20">
        <v>33.320999999999998</v>
      </c>
      <c r="N107" s="20">
        <v>36.191000000000003</v>
      </c>
      <c r="O107" s="20"/>
      <c r="P107" s="20"/>
      <c r="Q107" s="20"/>
      <c r="R107" s="20"/>
      <c r="S107" s="20"/>
      <c r="T107" s="21">
        <f>K107+L107+M107+N107</f>
        <v>134.71100000000001</v>
      </c>
      <c r="U107" s="22"/>
      <c r="V107" s="20">
        <v>503.62599999999998</v>
      </c>
      <c r="W107" s="80"/>
      <c r="X107" s="81"/>
      <c r="Y107" s="22">
        <f>$AB$107/$V$107</f>
        <v>13.930444417087285</v>
      </c>
      <c r="Z107" s="22">
        <f>$Z$108+$Z$109</f>
        <v>0</v>
      </c>
      <c r="AA107" s="22">
        <f>$AA$108+$AA$109</f>
        <v>7015.7340000000004</v>
      </c>
      <c r="AB107" s="22">
        <f>$AB$108+$AB$109</f>
        <v>7015.7340000000004</v>
      </c>
      <c r="AC107" s="23">
        <v>1</v>
      </c>
      <c r="AD107" s="99"/>
    </row>
    <row r="108" spans="2:30" s="25" customFormat="1" ht="11.1" customHeight="1" outlineLevel="1" x14ac:dyDescent="0.2">
      <c r="B108" s="26"/>
      <c r="C108" s="27" t="s">
        <v>32</v>
      </c>
      <c r="D108" s="28" t="s">
        <v>67</v>
      </c>
      <c r="E108" s="28"/>
      <c r="F108" s="29"/>
      <c r="G108" s="29"/>
      <c r="H108" s="29"/>
      <c r="I108" s="29"/>
      <c r="J108" s="29"/>
      <c r="K108" s="29">
        <v>41.046999999999997</v>
      </c>
      <c r="L108" s="29">
        <v>24.152000000000001</v>
      </c>
      <c r="M108" s="29">
        <v>33.320999999999998</v>
      </c>
      <c r="N108" s="29">
        <v>36.191000000000003</v>
      </c>
      <c r="O108" s="29"/>
      <c r="P108" s="29"/>
      <c r="Q108" s="29"/>
      <c r="R108" s="29"/>
      <c r="S108" s="29"/>
      <c r="T108" s="29">
        <f>$F$108+$G$108+$H$108+$I$108+$J$108+$K$108+$L$108+$M$108+$N$108+$O$108+$P$108+$Q$108+$R$108+$S$108</f>
        <v>134.71100000000001</v>
      </c>
      <c r="U108" s="29">
        <v>1</v>
      </c>
      <c r="V108" s="30">
        <f>ROUND($T$108*$U$108,3)</f>
        <v>134.71100000000001</v>
      </c>
      <c r="W108" s="76"/>
      <c r="X108" s="82"/>
      <c r="Y108" s="55">
        <f>$X$108+$W$108</f>
        <v>0</v>
      </c>
      <c r="Z108" s="30">
        <f>$T$108*$W$108</f>
        <v>0</v>
      </c>
      <c r="AA108" s="30">
        <f>$V$108*$X$108</f>
        <v>0</v>
      </c>
      <c r="AB108" s="30">
        <f>$AA$108+$Z$108</f>
        <v>0</v>
      </c>
      <c r="AC108" s="30"/>
      <c r="AD108" s="100"/>
    </row>
    <row r="109" spans="2:30" s="1" customFormat="1" ht="11.1" customHeight="1" outlineLevel="1" x14ac:dyDescent="0.2">
      <c r="B109" s="31"/>
      <c r="C109" s="32" t="s">
        <v>68</v>
      </c>
      <c r="D109" s="33" t="s">
        <v>69</v>
      </c>
      <c r="E109" s="33"/>
      <c r="F109" s="34"/>
      <c r="G109" s="34"/>
      <c r="H109" s="34"/>
      <c r="I109" s="34"/>
      <c r="J109" s="34"/>
      <c r="K109" s="34">
        <v>41.046999999999997</v>
      </c>
      <c r="L109" s="34">
        <v>24.152000000000001</v>
      </c>
      <c r="M109" s="34">
        <v>33.320999999999998</v>
      </c>
      <c r="N109" s="34">
        <v>36.191000000000003</v>
      </c>
      <c r="O109" s="34"/>
      <c r="P109" s="34"/>
      <c r="Q109" s="34"/>
      <c r="R109" s="34"/>
      <c r="S109" s="34"/>
      <c r="T109" s="34">
        <f>$F$109+$G$109+$H$109+$I$109+$J$109+$K$109+$L$109+$M$109+$N$109+$O$109+$P$109+$Q$109+$R$109+$S$109</f>
        <v>134.71100000000001</v>
      </c>
      <c r="U109" s="36">
        <v>0.28000000000000003</v>
      </c>
      <c r="V109" s="35">
        <f>ROUND($T$109*$U$109,3)</f>
        <v>37.719000000000001</v>
      </c>
      <c r="W109" s="78"/>
      <c r="X109" s="79">
        <v>186</v>
      </c>
      <c r="Y109" s="36">
        <f>$X$109+$W$109</f>
        <v>186</v>
      </c>
      <c r="Z109" s="35">
        <f>$T$109*$W$109</f>
        <v>0</v>
      </c>
      <c r="AA109" s="35">
        <f>$V$109*$X$109</f>
        <v>7015.7340000000004</v>
      </c>
      <c r="AB109" s="35">
        <f>$AA$109+$Z$109</f>
        <v>7015.7340000000004</v>
      </c>
      <c r="AC109" s="37"/>
      <c r="AD109" s="101"/>
    </row>
    <row r="110" spans="2:30" s="16" customFormat="1" ht="21.95" customHeight="1" outlineLevel="1" x14ac:dyDescent="0.15">
      <c r="B110" s="17">
        <v>23</v>
      </c>
      <c r="C110" s="18" t="s">
        <v>137</v>
      </c>
      <c r="D110" s="19" t="s">
        <v>67</v>
      </c>
      <c r="E110" s="19"/>
      <c r="F110" s="20"/>
      <c r="G110" s="20"/>
      <c r="H110" s="20"/>
      <c r="I110" s="20"/>
      <c r="J110" s="20"/>
      <c r="K110" s="20">
        <v>90.906999999999996</v>
      </c>
      <c r="L110" s="20">
        <v>62.582000000000001</v>
      </c>
      <c r="M110" s="20">
        <v>85.738</v>
      </c>
      <c r="N110" s="20">
        <v>93.382000000000005</v>
      </c>
      <c r="O110" s="20"/>
      <c r="P110" s="20"/>
      <c r="Q110" s="20"/>
      <c r="R110" s="20"/>
      <c r="S110" s="20"/>
      <c r="T110" s="21">
        <f>K110+L110+M110+N110</f>
        <v>332.60900000000004</v>
      </c>
      <c r="U110" s="22"/>
      <c r="V110" s="21">
        <v>1256.1949999999999</v>
      </c>
      <c r="W110" s="80"/>
      <c r="X110" s="81"/>
      <c r="Y110" s="22">
        <f>$AB$110/$V$110</f>
        <v>104.0961992365835</v>
      </c>
      <c r="Z110" s="22">
        <f>$Z$111+$Z$112+$Z$113</f>
        <v>0</v>
      </c>
      <c r="AA110" s="22">
        <f>$AA$111+$AA$112+$AA$113</f>
        <v>130765.125</v>
      </c>
      <c r="AB110" s="22">
        <f>$AB$111+$AB$112+$AB$113</f>
        <v>130765.125</v>
      </c>
      <c r="AC110" s="24"/>
      <c r="AD110" s="99"/>
    </row>
    <row r="111" spans="2:30" s="25" customFormat="1" ht="11.1" customHeight="1" outlineLevel="1" x14ac:dyDescent="0.2">
      <c r="B111" s="26"/>
      <c r="C111" s="27" t="s">
        <v>32</v>
      </c>
      <c r="D111" s="28" t="s">
        <v>67</v>
      </c>
      <c r="E111" s="28"/>
      <c r="F111" s="29"/>
      <c r="G111" s="29"/>
      <c r="H111" s="29"/>
      <c r="I111" s="29"/>
      <c r="J111" s="29"/>
      <c r="K111" s="29">
        <v>90.906999999999996</v>
      </c>
      <c r="L111" s="29">
        <v>62.582000000000001</v>
      </c>
      <c r="M111" s="29">
        <v>85.738</v>
      </c>
      <c r="N111" s="29">
        <v>93.382000000000005</v>
      </c>
      <c r="O111" s="29"/>
      <c r="P111" s="29"/>
      <c r="Q111" s="29"/>
      <c r="R111" s="29"/>
      <c r="S111" s="29"/>
      <c r="T111" s="29">
        <f>$F$111+$G$111+$H$111+$I$111+$J$111+$K$111+$L$111+$M$111+$N$111+$O$111+$P$111+$Q$111+$R$111+$S$111</f>
        <v>332.60900000000004</v>
      </c>
      <c r="U111" s="29">
        <v>1</v>
      </c>
      <c r="V111" s="30">
        <f>ROUND($T$111*$U$111,3)</f>
        <v>332.60899999999998</v>
      </c>
      <c r="W111" s="76"/>
      <c r="X111" s="82"/>
      <c r="Y111" s="55">
        <f>$X$111+$W$111</f>
        <v>0</v>
      </c>
      <c r="Z111" s="30">
        <f>$T$111*$W$111</f>
        <v>0</v>
      </c>
      <c r="AA111" s="30">
        <f>$V$111*$X$111</f>
        <v>0</v>
      </c>
      <c r="AB111" s="30">
        <f>$AA$111+$Z$111</f>
        <v>0</v>
      </c>
      <c r="AC111" s="30"/>
      <c r="AD111" s="100"/>
    </row>
    <row r="112" spans="2:30" s="1" customFormat="1" ht="11.1" customHeight="1" outlineLevel="1" x14ac:dyDescent="0.2">
      <c r="B112" s="31"/>
      <c r="C112" s="32" t="s">
        <v>72</v>
      </c>
      <c r="D112" s="33" t="s">
        <v>73</v>
      </c>
      <c r="E112" s="33"/>
      <c r="F112" s="34"/>
      <c r="G112" s="34"/>
      <c r="H112" s="34"/>
      <c r="I112" s="34"/>
      <c r="J112" s="34"/>
      <c r="K112" s="34">
        <v>90.906999999999996</v>
      </c>
      <c r="L112" s="34">
        <v>62.582000000000001</v>
      </c>
      <c r="M112" s="34">
        <v>85.738</v>
      </c>
      <c r="N112" s="34">
        <v>93.382000000000005</v>
      </c>
      <c r="O112" s="34"/>
      <c r="P112" s="34"/>
      <c r="Q112" s="34"/>
      <c r="R112" s="34"/>
      <c r="S112" s="34"/>
      <c r="T112" s="34">
        <f>$F$112+$G$112+$H$112+$I$112+$J$112+$K$112+$L$112+$M$112+$N$112+$O$112+$P$112+$Q$112+$R$112+$S$112</f>
        <v>332.60900000000004</v>
      </c>
      <c r="U112" s="38">
        <v>0.5</v>
      </c>
      <c r="V112" s="35">
        <f>ROUND($T$112*$U$112,3)</f>
        <v>166.30500000000001</v>
      </c>
      <c r="W112" s="78"/>
      <c r="X112" s="79">
        <v>25</v>
      </c>
      <c r="Y112" s="36">
        <f>$X$112+$W$112</f>
        <v>25</v>
      </c>
      <c r="Z112" s="35">
        <f>$T$112*$W$112</f>
        <v>0</v>
      </c>
      <c r="AA112" s="35">
        <f>$V$112*$X$112</f>
        <v>4157.625</v>
      </c>
      <c r="AB112" s="35">
        <f>$AA$112+$Z$112</f>
        <v>4157.625</v>
      </c>
      <c r="AC112" s="37"/>
      <c r="AD112" s="101"/>
    </row>
    <row r="113" spans="2:30" s="1" customFormat="1" ht="11.1" customHeight="1" outlineLevel="1" x14ac:dyDescent="0.2">
      <c r="B113" s="31"/>
      <c r="C113" s="32" t="s">
        <v>92</v>
      </c>
      <c r="D113" s="33" t="s">
        <v>67</v>
      </c>
      <c r="E113" s="33"/>
      <c r="F113" s="34"/>
      <c r="G113" s="34"/>
      <c r="H113" s="34"/>
      <c r="I113" s="34"/>
      <c r="J113" s="34"/>
      <c r="K113" s="34">
        <v>90.906999999999996</v>
      </c>
      <c r="L113" s="34">
        <v>62.582000000000001</v>
      </c>
      <c r="M113" s="34">
        <v>85.738</v>
      </c>
      <c r="N113" s="34">
        <v>93.382000000000005</v>
      </c>
      <c r="O113" s="34"/>
      <c r="P113" s="34"/>
      <c r="Q113" s="34"/>
      <c r="R113" s="34"/>
      <c r="S113" s="34"/>
      <c r="T113" s="34">
        <f>$F$113+$G$113+$H$113+$I$113+$J$113+$K$113+$L$113+$M$113+$N$113+$O$113+$P$113+$Q$113+$R$113+$S$113</f>
        <v>332.60900000000004</v>
      </c>
      <c r="U113" s="36">
        <v>1.1499999999999999</v>
      </c>
      <c r="V113" s="35">
        <f>ROUND($T$113*$U$113,3)</f>
        <v>382.5</v>
      </c>
      <c r="W113" s="78"/>
      <c r="X113" s="75">
        <v>331</v>
      </c>
      <c r="Y113" s="36">
        <f>$X$113+$W$113</f>
        <v>331</v>
      </c>
      <c r="Z113" s="35">
        <f>$T$113*$W$113</f>
        <v>0</v>
      </c>
      <c r="AA113" s="35">
        <f>$V$113*$X$113</f>
        <v>126607.5</v>
      </c>
      <c r="AB113" s="35">
        <f>$AA$113+$Z$113</f>
        <v>126607.5</v>
      </c>
      <c r="AC113" s="37"/>
      <c r="AD113" s="101"/>
    </row>
    <row r="114" spans="2:30" s="16" customFormat="1" ht="32.1" customHeight="1" outlineLevel="1" x14ac:dyDescent="0.15">
      <c r="B114" s="17">
        <v>24</v>
      </c>
      <c r="C114" s="18" t="s">
        <v>138</v>
      </c>
      <c r="D114" s="19" t="s">
        <v>67</v>
      </c>
      <c r="E114" s="19"/>
      <c r="F114" s="20"/>
      <c r="G114" s="20"/>
      <c r="H114" s="20"/>
      <c r="I114" s="20"/>
      <c r="J114" s="20"/>
      <c r="K114" s="20">
        <v>94.704999999999998</v>
      </c>
      <c r="L114" s="20">
        <v>59.914999999999999</v>
      </c>
      <c r="M114" s="20">
        <v>91.165999999999997</v>
      </c>
      <c r="N114" s="20">
        <v>89.292000000000002</v>
      </c>
      <c r="O114" s="20"/>
      <c r="P114" s="20"/>
      <c r="Q114" s="20"/>
      <c r="R114" s="20"/>
      <c r="S114" s="20"/>
      <c r="T114" s="21">
        <f>K114+L114+M114+N114</f>
        <v>335.07799999999997</v>
      </c>
      <c r="U114" s="22"/>
      <c r="V114" s="21">
        <v>1453.7329999999999</v>
      </c>
      <c r="W114" s="80"/>
      <c r="X114" s="81"/>
      <c r="Y114" s="22">
        <f>$AB$114/$V$114</f>
        <v>92.427249364223016</v>
      </c>
      <c r="Z114" s="22">
        <f>$Z$115+$Z$116+$Z$117</f>
        <v>0</v>
      </c>
      <c r="AA114" s="22">
        <f>$AA$115+$AA$116+$AA$117</f>
        <v>134364.54250000001</v>
      </c>
      <c r="AB114" s="22">
        <f>$AB$115+$AB$116+$AB$117</f>
        <v>134364.54250000001</v>
      </c>
      <c r="AC114" s="24" t="s">
        <v>139</v>
      </c>
      <c r="AD114" s="99"/>
    </row>
    <row r="115" spans="2:30" s="25" customFormat="1" ht="11.1" customHeight="1" outlineLevel="1" x14ac:dyDescent="0.2">
      <c r="B115" s="26"/>
      <c r="C115" s="27" t="s">
        <v>32</v>
      </c>
      <c r="D115" s="28" t="s">
        <v>67</v>
      </c>
      <c r="E115" s="28"/>
      <c r="F115" s="29"/>
      <c r="G115" s="29"/>
      <c r="H115" s="29"/>
      <c r="I115" s="29"/>
      <c r="J115" s="29"/>
      <c r="K115" s="29">
        <v>94.704999999999998</v>
      </c>
      <c r="L115" s="29">
        <v>59.914999999999999</v>
      </c>
      <c r="M115" s="29">
        <v>91.165999999999997</v>
      </c>
      <c r="N115" s="29">
        <v>89.292000000000002</v>
      </c>
      <c r="O115" s="29"/>
      <c r="P115" s="29"/>
      <c r="Q115" s="29"/>
      <c r="R115" s="29"/>
      <c r="S115" s="29"/>
      <c r="T115" s="29">
        <f>$F$115+$G$115+$H$115+$I$115+$J$115+$K$115+$L$115+$M$115+$N$115+$O$115+$P$115+$Q$115+$R$115+$S$115</f>
        <v>335.07799999999997</v>
      </c>
      <c r="U115" s="29">
        <v>1</v>
      </c>
      <c r="V115" s="30">
        <f>ROUND($T$115*$U$115,3)</f>
        <v>335.07799999999997</v>
      </c>
      <c r="W115" s="76"/>
      <c r="X115" s="82"/>
      <c r="Y115" s="55">
        <f>$X$115+$W$115</f>
        <v>0</v>
      </c>
      <c r="Z115" s="30">
        <f>$T$115*$W$115</f>
        <v>0</v>
      </c>
      <c r="AA115" s="30">
        <f>$V$115*$X$115</f>
        <v>0</v>
      </c>
      <c r="AB115" s="30">
        <f>$AA$115+$Z$115</f>
        <v>0</v>
      </c>
      <c r="AC115" s="30"/>
      <c r="AD115" s="100"/>
    </row>
    <row r="116" spans="2:30" s="1" customFormat="1" ht="11.1" customHeight="1" outlineLevel="1" x14ac:dyDescent="0.2">
      <c r="B116" s="31"/>
      <c r="C116" s="32" t="s">
        <v>109</v>
      </c>
      <c r="D116" s="33" t="s">
        <v>67</v>
      </c>
      <c r="E116" s="33"/>
      <c r="F116" s="34"/>
      <c r="G116" s="34"/>
      <c r="H116" s="34"/>
      <c r="I116" s="34"/>
      <c r="J116" s="34"/>
      <c r="K116" s="34">
        <v>94.704999999999998</v>
      </c>
      <c r="L116" s="34">
        <v>59.914999999999999</v>
      </c>
      <c r="M116" s="34">
        <v>91.165999999999997</v>
      </c>
      <c r="N116" s="34">
        <v>89.292000000000002</v>
      </c>
      <c r="O116" s="34"/>
      <c r="P116" s="34"/>
      <c r="Q116" s="34"/>
      <c r="R116" s="34"/>
      <c r="S116" s="34"/>
      <c r="T116" s="34">
        <f>$F$116+$G$116+$H$116+$I$116+$J$116+$K$116+$L$116+$M$116+$N$116+$O$116+$P$116+$Q$116+$R$116+$S$116</f>
        <v>335.07799999999997</v>
      </c>
      <c r="U116" s="36">
        <v>1.05</v>
      </c>
      <c r="V116" s="35">
        <f>ROUND($T$116*$U$116,3)</f>
        <v>351.83199999999999</v>
      </c>
      <c r="W116" s="78"/>
      <c r="X116" s="79">
        <v>340</v>
      </c>
      <c r="Y116" s="36">
        <f>$X$116+$W$116</f>
        <v>340</v>
      </c>
      <c r="Z116" s="35">
        <f>$T$116*$W$116</f>
        <v>0</v>
      </c>
      <c r="AA116" s="35">
        <f>$V$116*$X$116</f>
        <v>119622.88</v>
      </c>
      <c r="AB116" s="35">
        <f>$AA$116+$Z$116</f>
        <v>119622.88</v>
      </c>
      <c r="AC116" s="37"/>
      <c r="AD116" s="101"/>
    </row>
    <row r="117" spans="2:30" s="1" customFormat="1" ht="11.1" customHeight="1" outlineLevel="1" x14ac:dyDescent="0.2">
      <c r="B117" s="31"/>
      <c r="C117" s="32" t="s">
        <v>140</v>
      </c>
      <c r="D117" s="33" t="s">
        <v>80</v>
      </c>
      <c r="E117" s="33"/>
      <c r="F117" s="34"/>
      <c r="G117" s="34"/>
      <c r="H117" s="34"/>
      <c r="I117" s="34"/>
      <c r="J117" s="34"/>
      <c r="K117" s="34">
        <v>441.65699999999998</v>
      </c>
      <c r="L117" s="34">
        <v>289.99900000000002</v>
      </c>
      <c r="M117" s="34">
        <v>434.69600000000003</v>
      </c>
      <c r="N117" s="34">
        <v>418.77300000000002</v>
      </c>
      <c r="O117" s="34"/>
      <c r="P117" s="34"/>
      <c r="Q117" s="34"/>
      <c r="R117" s="34"/>
      <c r="S117" s="34"/>
      <c r="T117" s="34">
        <f>$F$117+$G$117+$H$117+$I$117+$J$117+$K$117+$L$117+$M$117+$N$117+$O$117+$P$117+$Q$117+$R$117+$S$117</f>
        <v>1585.125</v>
      </c>
      <c r="U117" s="40">
        <v>1</v>
      </c>
      <c r="V117" s="35">
        <f>ROUND($T$117*$U$117,3)</f>
        <v>1585.125</v>
      </c>
      <c r="W117" s="78"/>
      <c r="X117" s="79">
        <v>9.3000000000000007</v>
      </c>
      <c r="Y117" s="35">
        <f>$X$117+$W$117</f>
        <v>9.3000000000000007</v>
      </c>
      <c r="Z117" s="35">
        <f>$T$117*$W$117</f>
        <v>0</v>
      </c>
      <c r="AA117" s="35">
        <f>$V$117*$X$117</f>
        <v>14741.6625</v>
      </c>
      <c r="AB117" s="35">
        <f>$AA$117+$Z$117</f>
        <v>14741.6625</v>
      </c>
      <c r="AC117" s="37"/>
      <c r="AD117" s="101"/>
    </row>
    <row r="118" spans="2:30" s="16" customFormat="1" ht="21.95" customHeight="1" outlineLevel="1" x14ac:dyDescent="0.15">
      <c r="B118" s="17">
        <v>25</v>
      </c>
      <c r="C118" s="18" t="s">
        <v>141</v>
      </c>
      <c r="D118" s="19" t="s">
        <v>67</v>
      </c>
      <c r="E118" s="19"/>
      <c r="F118" s="20"/>
      <c r="G118" s="20"/>
      <c r="H118" s="20"/>
      <c r="I118" s="20"/>
      <c r="J118" s="20"/>
      <c r="K118" s="20">
        <v>137.76599999999999</v>
      </c>
      <c r="L118" s="20">
        <v>99.701999999999998</v>
      </c>
      <c r="M118" s="20">
        <v>134.61199999999999</v>
      </c>
      <c r="N118" s="20">
        <v>130.59299999999999</v>
      </c>
      <c r="O118" s="20"/>
      <c r="P118" s="20"/>
      <c r="Q118" s="20"/>
      <c r="R118" s="20"/>
      <c r="S118" s="20"/>
      <c r="T118" s="21">
        <f>K118+L118+M118+N118</f>
        <v>502.673</v>
      </c>
      <c r="U118" s="22"/>
      <c r="V118" s="21">
        <v>2132.317</v>
      </c>
      <c r="W118" s="80"/>
      <c r="X118" s="81"/>
      <c r="Y118" s="22">
        <f>$AB$118/$V$118</f>
        <v>12.277315239713419</v>
      </c>
      <c r="Z118" s="22">
        <f>$Z$119+$Z$120</f>
        <v>0</v>
      </c>
      <c r="AA118" s="22">
        <f>$AA$119+$AA$120</f>
        <v>26179.127999999997</v>
      </c>
      <c r="AB118" s="22">
        <f>$AB$119+$AB$120</f>
        <v>26179.127999999997</v>
      </c>
      <c r="AC118" s="23">
        <v>1</v>
      </c>
      <c r="AD118" s="99"/>
    </row>
    <row r="119" spans="2:30" s="25" customFormat="1" ht="11.1" customHeight="1" outlineLevel="1" x14ac:dyDescent="0.2">
      <c r="B119" s="26"/>
      <c r="C119" s="27" t="s">
        <v>32</v>
      </c>
      <c r="D119" s="28" t="s">
        <v>67</v>
      </c>
      <c r="E119" s="28"/>
      <c r="F119" s="29"/>
      <c r="G119" s="29"/>
      <c r="H119" s="29"/>
      <c r="I119" s="29"/>
      <c r="J119" s="29"/>
      <c r="K119" s="29">
        <v>137.76599999999999</v>
      </c>
      <c r="L119" s="29">
        <v>99.701999999999998</v>
      </c>
      <c r="M119" s="29">
        <v>134.61199999999999</v>
      </c>
      <c r="N119" s="29">
        <v>130.59299999999999</v>
      </c>
      <c r="O119" s="29"/>
      <c r="P119" s="29"/>
      <c r="Q119" s="29"/>
      <c r="R119" s="29"/>
      <c r="S119" s="29"/>
      <c r="T119" s="29">
        <f>$F$119+$G$119+$H$119+$I$119+$J$119+$K$119+$L$119+$M$119+$N$119+$O$119+$P$119+$Q$119+$R$119+$S$119</f>
        <v>502.673</v>
      </c>
      <c r="U119" s="29">
        <v>1</v>
      </c>
      <c r="V119" s="30">
        <f>ROUND($T$119*$U$119,3)</f>
        <v>502.673</v>
      </c>
      <c r="W119" s="76"/>
      <c r="X119" s="82"/>
      <c r="Y119" s="55">
        <f>$X$119+$W$119</f>
        <v>0</v>
      </c>
      <c r="Z119" s="30">
        <f>$T$119*$W$119</f>
        <v>0</v>
      </c>
      <c r="AA119" s="30">
        <f>$V$119*$X$119</f>
        <v>0</v>
      </c>
      <c r="AB119" s="30">
        <f>$AA$119+$Z$119</f>
        <v>0</v>
      </c>
      <c r="AC119" s="30"/>
      <c r="AD119" s="100"/>
    </row>
    <row r="120" spans="2:30" s="1" customFormat="1" ht="11.1" customHeight="1" outlineLevel="1" x14ac:dyDescent="0.2">
      <c r="B120" s="31"/>
      <c r="C120" s="32" t="s">
        <v>68</v>
      </c>
      <c r="D120" s="33" t="s">
        <v>69</v>
      </c>
      <c r="E120" s="33"/>
      <c r="F120" s="34"/>
      <c r="G120" s="34"/>
      <c r="H120" s="34"/>
      <c r="I120" s="34"/>
      <c r="J120" s="34"/>
      <c r="K120" s="34">
        <v>137.76599999999999</v>
      </c>
      <c r="L120" s="34">
        <v>99.701999999999998</v>
      </c>
      <c r="M120" s="34">
        <v>134.61199999999999</v>
      </c>
      <c r="N120" s="34">
        <v>130.59299999999999</v>
      </c>
      <c r="O120" s="34"/>
      <c r="P120" s="34"/>
      <c r="Q120" s="34"/>
      <c r="R120" s="34"/>
      <c r="S120" s="34"/>
      <c r="T120" s="34">
        <f>$F$120+$G$120+$H$120+$I$120+$J$120+$K$120+$L$120+$M$120+$N$120+$O$120+$P$120+$Q$120+$R$120+$S$120</f>
        <v>502.673</v>
      </c>
      <c r="U120" s="36">
        <v>0.28000000000000003</v>
      </c>
      <c r="V120" s="35">
        <f>ROUND($T$120*$U$120,3)</f>
        <v>140.74799999999999</v>
      </c>
      <c r="W120" s="78"/>
      <c r="X120" s="79">
        <v>186</v>
      </c>
      <c r="Y120" s="36">
        <f>$X$120+$W$120</f>
        <v>186</v>
      </c>
      <c r="Z120" s="35">
        <f>$T$120*$W$120</f>
        <v>0</v>
      </c>
      <c r="AA120" s="35">
        <f>$V$120*$X$120</f>
        <v>26179.127999999997</v>
      </c>
      <c r="AB120" s="35">
        <f>$AA$120+$Z$120</f>
        <v>26179.127999999997</v>
      </c>
      <c r="AC120" s="37"/>
      <c r="AD120" s="101"/>
    </row>
    <row r="121" spans="2:30" s="16" customFormat="1" ht="42" customHeight="1" outlineLevel="1" x14ac:dyDescent="0.15">
      <c r="B121" s="17">
        <v>26</v>
      </c>
      <c r="C121" s="18" t="s">
        <v>142</v>
      </c>
      <c r="D121" s="19" t="s">
        <v>67</v>
      </c>
      <c r="E121" s="19"/>
      <c r="F121" s="20"/>
      <c r="G121" s="20"/>
      <c r="H121" s="20"/>
      <c r="I121" s="20"/>
      <c r="J121" s="20"/>
      <c r="K121" s="20">
        <v>133.67400000000001</v>
      </c>
      <c r="L121" s="20">
        <v>93.259</v>
      </c>
      <c r="M121" s="20">
        <v>127.884</v>
      </c>
      <c r="N121" s="20">
        <v>136.881</v>
      </c>
      <c r="O121" s="20"/>
      <c r="P121" s="20"/>
      <c r="Q121" s="20"/>
      <c r="R121" s="20"/>
      <c r="S121" s="20"/>
      <c r="T121" s="21">
        <f>K121+L121+M121+N121</f>
        <v>491.69799999999998</v>
      </c>
      <c r="U121" s="22"/>
      <c r="V121" s="21">
        <v>1859.133</v>
      </c>
      <c r="W121" s="80"/>
      <c r="X121" s="81"/>
      <c r="Y121" s="22">
        <f>$AB$121/$V$121</f>
        <v>103.97920320923785</v>
      </c>
      <c r="Z121" s="22">
        <f>$Z$122+$Z$123+$Z$124</f>
        <v>0</v>
      </c>
      <c r="AA121" s="22">
        <f>$AA$122+$AA$123+$AA$124</f>
        <v>193311.16800000001</v>
      </c>
      <c r="AB121" s="22">
        <f>$AB$122+$AB$123+$AB$124</f>
        <v>193311.16800000001</v>
      </c>
      <c r="AC121" s="24"/>
      <c r="AD121" s="99"/>
    </row>
    <row r="122" spans="2:30" s="25" customFormat="1" ht="11.1" customHeight="1" outlineLevel="1" x14ac:dyDescent="0.2">
      <c r="B122" s="26"/>
      <c r="C122" s="27" t="s">
        <v>32</v>
      </c>
      <c r="D122" s="28" t="s">
        <v>67</v>
      </c>
      <c r="E122" s="28"/>
      <c r="F122" s="29"/>
      <c r="G122" s="29"/>
      <c r="H122" s="29"/>
      <c r="I122" s="29"/>
      <c r="J122" s="29"/>
      <c r="K122" s="29">
        <v>133.67400000000001</v>
      </c>
      <c r="L122" s="29">
        <v>93.259</v>
      </c>
      <c r="M122" s="29">
        <v>127.884</v>
      </c>
      <c r="N122" s="29">
        <v>136.881</v>
      </c>
      <c r="O122" s="29"/>
      <c r="P122" s="29"/>
      <c r="Q122" s="29"/>
      <c r="R122" s="29"/>
      <c r="S122" s="29"/>
      <c r="T122" s="29">
        <f>$F$122+$G$122+$H$122+$I$122+$J$122+$K$122+$L$122+$M$122+$N$122+$O$122+$P$122+$Q$122+$R$122+$S$122</f>
        <v>491.69799999999998</v>
      </c>
      <c r="U122" s="29">
        <v>1</v>
      </c>
      <c r="V122" s="30">
        <f>ROUND($T$122*$U$122,3)</f>
        <v>491.69799999999998</v>
      </c>
      <c r="W122" s="76"/>
      <c r="X122" s="82"/>
      <c r="Y122" s="55">
        <f>$X$122+$W$122</f>
        <v>0</v>
      </c>
      <c r="Z122" s="30">
        <f>$T$122*$W$122</f>
        <v>0</v>
      </c>
      <c r="AA122" s="30">
        <f>$V$122*$X$122</f>
        <v>0</v>
      </c>
      <c r="AB122" s="30">
        <f>$AA$122+$Z$122</f>
        <v>0</v>
      </c>
      <c r="AC122" s="30"/>
      <c r="AD122" s="100"/>
    </row>
    <row r="123" spans="2:30" s="1" customFormat="1" ht="11.1" customHeight="1" outlineLevel="1" x14ac:dyDescent="0.2">
      <c r="B123" s="31"/>
      <c r="C123" s="32" t="s">
        <v>72</v>
      </c>
      <c r="D123" s="33" t="s">
        <v>73</v>
      </c>
      <c r="E123" s="33"/>
      <c r="F123" s="34"/>
      <c r="G123" s="34"/>
      <c r="H123" s="34"/>
      <c r="I123" s="34"/>
      <c r="J123" s="34"/>
      <c r="K123" s="34">
        <v>133.67400000000001</v>
      </c>
      <c r="L123" s="34">
        <v>93.259</v>
      </c>
      <c r="M123" s="34">
        <v>127.884</v>
      </c>
      <c r="N123" s="34">
        <v>136.881</v>
      </c>
      <c r="O123" s="34"/>
      <c r="P123" s="34"/>
      <c r="Q123" s="34"/>
      <c r="R123" s="34"/>
      <c r="S123" s="34"/>
      <c r="T123" s="34">
        <f>$F$123+$G$123+$H$123+$I$123+$J$123+$K$123+$L$123+$M$123+$N$123+$O$123+$P$123+$Q$123+$R$123+$S$123</f>
        <v>491.69799999999998</v>
      </c>
      <c r="U123" s="38">
        <v>0.5</v>
      </c>
      <c r="V123" s="35">
        <f>ROUND($T$123*$U$123,3)</f>
        <v>245.84899999999999</v>
      </c>
      <c r="W123" s="78"/>
      <c r="X123" s="79">
        <v>25</v>
      </c>
      <c r="Y123" s="36">
        <f>$X$123+$W$123</f>
        <v>25</v>
      </c>
      <c r="Z123" s="35">
        <f>$T$123*$W$123</f>
        <v>0</v>
      </c>
      <c r="AA123" s="35">
        <f>$V$123*$X$123</f>
        <v>6146.2249999999995</v>
      </c>
      <c r="AB123" s="35">
        <f>$AA$123+$Z$123</f>
        <v>6146.2249999999995</v>
      </c>
      <c r="AC123" s="37"/>
      <c r="AD123" s="101"/>
    </row>
    <row r="124" spans="2:30" s="1" customFormat="1" ht="11.1" customHeight="1" outlineLevel="1" x14ac:dyDescent="0.2">
      <c r="B124" s="31"/>
      <c r="C124" s="32" t="s">
        <v>92</v>
      </c>
      <c r="D124" s="33" t="s">
        <v>67</v>
      </c>
      <c r="E124" s="33"/>
      <c r="F124" s="34"/>
      <c r="G124" s="34"/>
      <c r="H124" s="34"/>
      <c r="I124" s="34"/>
      <c r="J124" s="34"/>
      <c r="K124" s="34">
        <v>133.67400000000001</v>
      </c>
      <c r="L124" s="34">
        <v>93.259</v>
      </c>
      <c r="M124" s="34">
        <v>127.884</v>
      </c>
      <c r="N124" s="34">
        <v>136.881</v>
      </c>
      <c r="O124" s="34"/>
      <c r="P124" s="34"/>
      <c r="Q124" s="34"/>
      <c r="R124" s="34"/>
      <c r="S124" s="34"/>
      <c r="T124" s="34">
        <f>$F$124+$G$124+$H$124+$I$124+$J$124+$K$124+$L$124+$M$124+$N$124+$O$124+$P$124+$Q$124+$R$124+$S$124</f>
        <v>491.69799999999998</v>
      </c>
      <c r="U124" s="36">
        <v>1.1499999999999999</v>
      </c>
      <c r="V124" s="35">
        <f>ROUND($T$124*$U$124,3)</f>
        <v>565.45299999999997</v>
      </c>
      <c r="W124" s="78"/>
      <c r="X124" s="75">
        <v>331</v>
      </c>
      <c r="Y124" s="36">
        <f>$X$124+$W$124</f>
        <v>331</v>
      </c>
      <c r="Z124" s="35">
        <f>$T$124*$W$124</f>
        <v>0</v>
      </c>
      <c r="AA124" s="35">
        <f>$V$124*$X$124</f>
        <v>187164.943</v>
      </c>
      <c r="AB124" s="35">
        <f>$AA$124+$Z$124</f>
        <v>187164.943</v>
      </c>
      <c r="AC124" s="37"/>
      <c r="AD124" s="101"/>
    </row>
    <row r="125" spans="2:30" s="16" customFormat="1" ht="42" customHeight="1" outlineLevel="1" x14ac:dyDescent="0.15">
      <c r="B125" s="17">
        <v>27</v>
      </c>
      <c r="C125" s="18" t="s">
        <v>143</v>
      </c>
      <c r="D125" s="19" t="s">
        <v>67</v>
      </c>
      <c r="E125" s="19"/>
      <c r="F125" s="20"/>
      <c r="G125" s="20"/>
      <c r="H125" s="20"/>
      <c r="I125" s="20"/>
      <c r="J125" s="20"/>
      <c r="K125" s="20">
        <v>243.07499999999999</v>
      </c>
      <c r="L125" s="20">
        <v>190.96</v>
      </c>
      <c r="M125" s="20">
        <v>240.078</v>
      </c>
      <c r="N125" s="20">
        <v>239.18199999999999</v>
      </c>
      <c r="O125" s="20"/>
      <c r="P125" s="20"/>
      <c r="Q125" s="20"/>
      <c r="R125" s="20"/>
      <c r="S125" s="20"/>
      <c r="T125" s="21">
        <f>K125+L125+M125+N125</f>
        <v>913.29499999999996</v>
      </c>
      <c r="U125" s="22"/>
      <c r="V125" s="21">
        <v>3523.0419999999999</v>
      </c>
      <c r="W125" s="80"/>
      <c r="X125" s="81"/>
      <c r="Y125" s="22">
        <f>$AB$125/$V$125</f>
        <v>118.31472744293143</v>
      </c>
      <c r="Z125" s="22">
        <f>$Z$126+$Z$127+$Z$128</f>
        <v>0</v>
      </c>
      <c r="AA125" s="22">
        <f>$AA$126+$AA$127+$AA$128</f>
        <v>416827.75400000002</v>
      </c>
      <c r="AB125" s="22">
        <f>$AB$126+$AB$127+$AB$128</f>
        <v>416827.75400000002</v>
      </c>
      <c r="AC125" s="24"/>
      <c r="AD125" s="99"/>
    </row>
    <row r="126" spans="2:30" s="25" customFormat="1" ht="11.1" customHeight="1" outlineLevel="1" x14ac:dyDescent="0.2">
      <c r="B126" s="26"/>
      <c r="C126" s="27" t="s">
        <v>32</v>
      </c>
      <c r="D126" s="28" t="s">
        <v>67</v>
      </c>
      <c r="E126" s="28"/>
      <c r="F126" s="29"/>
      <c r="G126" s="29"/>
      <c r="H126" s="29"/>
      <c r="I126" s="29"/>
      <c r="J126" s="29"/>
      <c r="K126" s="29">
        <v>243.07499999999999</v>
      </c>
      <c r="L126" s="29">
        <v>190.96</v>
      </c>
      <c r="M126" s="29">
        <v>240.078</v>
      </c>
      <c r="N126" s="29">
        <v>239.18199999999999</v>
      </c>
      <c r="O126" s="29"/>
      <c r="P126" s="29"/>
      <c r="Q126" s="29"/>
      <c r="R126" s="29"/>
      <c r="S126" s="29"/>
      <c r="T126" s="29">
        <f>$F$126+$G$126+$H$126+$I$126+$J$126+$K$126+$L$126+$M$126+$N$126+$O$126+$P$126+$Q$126+$R$126+$S$126</f>
        <v>913.29499999999996</v>
      </c>
      <c r="U126" s="29">
        <v>1</v>
      </c>
      <c r="V126" s="30">
        <f>ROUND($T$126*$U$126,3)</f>
        <v>913.29499999999996</v>
      </c>
      <c r="W126" s="76"/>
      <c r="X126" s="82"/>
      <c r="Y126" s="55">
        <f>$X$126+$W$126</f>
        <v>0</v>
      </c>
      <c r="Z126" s="30">
        <f>$T$126*$W$126</f>
        <v>0</v>
      </c>
      <c r="AA126" s="30">
        <f>$V$126*$X$126</f>
        <v>0</v>
      </c>
      <c r="AB126" s="30">
        <f>$AA$126+$Z$126</f>
        <v>0</v>
      </c>
      <c r="AC126" s="30"/>
      <c r="AD126" s="100"/>
    </row>
    <row r="127" spans="2:30" s="1" customFormat="1" ht="11.1" customHeight="1" outlineLevel="1" x14ac:dyDescent="0.2">
      <c r="B127" s="31"/>
      <c r="C127" s="32" t="s">
        <v>72</v>
      </c>
      <c r="D127" s="33" t="s">
        <v>73</v>
      </c>
      <c r="E127" s="33"/>
      <c r="F127" s="34"/>
      <c r="G127" s="34"/>
      <c r="H127" s="34"/>
      <c r="I127" s="34"/>
      <c r="J127" s="34"/>
      <c r="K127" s="34">
        <v>243.07499999999999</v>
      </c>
      <c r="L127" s="34">
        <v>190.96</v>
      </c>
      <c r="M127" s="34">
        <v>240.078</v>
      </c>
      <c r="N127" s="34">
        <v>239.18199999999999</v>
      </c>
      <c r="O127" s="34"/>
      <c r="P127" s="34"/>
      <c r="Q127" s="34"/>
      <c r="R127" s="34"/>
      <c r="S127" s="34"/>
      <c r="T127" s="34">
        <f>$F$127+$G$127+$H$127+$I$127+$J$127+$K$127+$L$127+$M$127+$N$127+$O$127+$P$127+$Q$127+$R$127+$S$127</f>
        <v>913.29499999999996</v>
      </c>
      <c r="U127" s="38">
        <v>0.5</v>
      </c>
      <c r="V127" s="35">
        <f>ROUND($T$127*$U$127,3)</f>
        <v>456.64800000000002</v>
      </c>
      <c r="W127" s="78"/>
      <c r="X127" s="79">
        <v>25</v>
      </c>
      <c r="Y127" s="36">
        <f>$X$127+$W$127</f>
        <v>25</v>
      </c>
      <c r="Z127" s="35">
        <f>$T$127*$W$127</f>
        <v>0</v>
      </c>
      <c r="AA127" s="35">
        <f>$V$127*$X$127</f>
        <v>11416.2</v>
      </c>
      <c r="AB127" s="35">
        <f>$AA$127+$Z$127</f>
        <v>11416.2</v>
      </c>
      <c r="AC127" s="37"/>
      <c r="AD127" s="101"/>
    </row>
    <row r="128" spans="2:30" s="1" customFormat="1" ht="11.1" customHeight="1" outlineLevel="1" x14ac:dyDescent="0.2">
      <c r="B128" s="31"/>
      <c r="C128" s="32" t="s">
        <v>98</v>
      </c>
      <c r="D128" s="33" t="s">
        <v>67</v>
      </c>
      <c r="E128" s="33"/>
      <c r="F128" s="34"/>
      <c r="G128" s="34"/>
      <c r="H128" s="34"/>
      <c r="I128" s="34"/>
      <c r="J128" s="34"/>
      <c r="K128" s="34">
        <v>243.07499999999999</v>
      </c>
      <c r="L128" s="34">
        <v>190.96</v>
      </c>
      <c r="M128" s="34">
        <v>240.078</v>
      </c>
      <c r="N128" s="34">
        <v>239.18199999999999</v>
      </c>
      <c r="O128" s="34"/>
      <c r="P128" s="34"/>
      <c r="Q128" s="34"/>
      <c r="R128" s="34"/>
      <c r="S128" s="34"/>
      <c r="T128" s="34">
        <f>$F$128+$G$128+$H$128+$I$128+$J$128+$K$128+$L$128+$M$128+$N$128+$O$128+$P$128+$Q$128+$R$128+$S$128</f>
        <v>913.29499999999996</v>
      </c>
      <c r="U128" s="36">
        <v>1.1499999999999999</v>
      </c>
      <c r="V128" s="35">
        <f>ROUND($T$128*$U$128,3)</f>
        <v>1050.289</v>
      </c>
      <c r="W128" s="78"/>
      <c r="X128" s="79">
        <v>386</v>
      </c>
      <c r="Y128" s="36">
        <f>$X$128+$W$128</f>
        <v>386</v>
      </c>
      <c r="Z128" s="35">
        <f>$T$128*$W$128</f>
        <v>0</v>
      </c>
      <c r="AA128" s="35">
        <f>$V$128*$X$128</f>
        <v>405411.554</v>
      </c>
      <c r="AB128" s="35">
        <f>$AA$128+$Z$128</f>
        <v>405411.554</v>
      </c>
      <c r="AC128" s="37"/>
      <c r="AD128" s="101"/>
    </row>
    <row r="129" spans="2:30" s="16" customFormat="1" ht="51.95" customHeight="1" outlineLevel="1" x14ac:dyDescent="0.15">
      <c r="B129" s="17">
        <v>28</v>
      </c>
      <c r="C129" s="18" t="s">
        <v>144</v>
      </c>
      <c r="D129" s="19" t="s">
        <v>112</v>
      </c>
      <c r="E129" s="19"/>
      <c r="F129" s="20"/>
      <c r="G129" s="20"/>
      <c r="H129" s="20"/>
      <c r="I129" s="20"/>
      <c r="J129" s="20"/>
      <c r="K129" s="20">
        <v>1.68</v>
      </c>
      <c r="L129" s="20">
        <v>1.0940000000000001</v>
      </c>
      <c r="M129" s="20">
        <v>1.502</v>
      </c>
      <c r="N129" s="20">
        <v>1.794</v>
      </c>
      <c r="O129" s="20"/>
      <c r="P129" s="20"/>
      <c r="Q129" s="20"/>
      <c r="R129" s="20"/>
      <c r="S129" s="20"/>
      <c r="T129" s="21">
        <f>K129+L129+M129+N129</f>
        <v>6.07</v>
      </c>
      <c r="U129" s="22"/>
      <c r="V129" s="20">
        <v>21.795999999999999</v>
      </c>
      <c r="W129" s="80"/>
      <c r="X129" s="81"/>
      <c r="Y129" s="22">
        <f>$AB$129/$V$129</f>
        <v>40.158469443934671</v>
      </c>
      <c r="Z129" s="22">
        <f>$Z$130+$Z$131+$Z$132</f>
        <v>0</v>
      </c>
      <c r="AA129" s="22">
        <f>$AA$130+$AA$131+$AA$132</f>
        <v>875.2940000000001</v>
      </c>
      <c r="AB129" s="22">
        <f>$AB$130+$AB$131+$AB$132</f>
        <v>875.2940000000001</v>
      </c>
      <c r="AC129" s="24" t="s">
        <v>145</v>
      </c>
      <c r="AD129" s="99"/>
    </row>
    <row r="130" spans="2:30" s="25" customFormat="1" ht="11.1" customHeight="1" outlineLevel="1" x14ac:dyDescent="0.2">
      <c r="B130" s="26"/>
      <c r="C130" s="27" t="s">
        <v>32</v>
      </c>
      <c r="D130" s="28" t="s">
        <v>112</v>
      </c>
      <c r="E130" s="28"/>
      <c r="F130" s="29"/>
      <c r="G130" s="29"/>
      <c r="H130" s="29"/>
      <c r="I130" s="29"/>
      <c r="J130" s="29"/>
      <c r="K130" s="29">
        <v>1.68</v>
      </c>
      <c r="L130" s="29">
        <v>1.0940000000000001</v>
      </c>
      <c r="M130" s="29">
        <v>1.502</v>
      </c>
      <c r="N130" s="29">
        <v>1.794</v>
      </c>
      <c r="O130" s="29"/>
      <c r="P130" s="29"/>
      <c r="Q130" s="29"/>
      <c r="R130" s="29"/>
      <c r="S130" s="29"/>
      <c r="T130" s="29">
        <f>$F$130+$G$130+$H$130+$I$130+$J$130+$K$130+$L$130+$M$130+$N$130+$O$130+$P$130+$Q$130+$R$130+$S$130</f>
        <v>6.07</v>
      </c>
      <c r="U130" s="29">
        <v>1</v>
      </c>
      <c r="V130" s="30">
        <f>ROUND($T$130*$U$130,3)</f>
        <v>6.07</v>
      </c>
      <c r="W130" s="76"/>
      <c r="X130" s="82"/>
      <c r="Y130" s="55">
        <f>$X$130+$W$130</f>
        <v>0</v>
      </c>
      <c r="Z130" s="30">
        <f>$T$130*$W$130</f>
        <v>0</v>
      </c>
      <c r="AA130" s="30">
        <f>$V$130*$X$130</f>
        <v>0</v>
      </c>
      <c r="AB130" s="30">
        <f>$AA$130+$Z$130</f>
        <v>0</v>
      </c>
      <c r="AC130" s="30"/>
      <c r="AD130" s="100"/>
    </row>
    <row r="131" spans="2:30" s="1" customFormat="1" ht="11.1" customHeight="1" outlineLevel="1" x14ac:dyDescent="0.2">
      <c r="B131" s="31"/>
      <c r="C131" s="32" t="s">
        <v>146</v>
      </c>
      <c r="D131" s="33" t="s">
        <v>112</v>
      </c>
      <c r="E131" s="33"/>
      <c r="F131" s="34"/>
      <c r="G131" s="34"/>
      <c r="H131" s="34"/>
      <c r="I131" s="34"/>
      <c r="J131" s="34"/>
      <c r="K131" s="34">
        <v>1.68</v>
      </c>
      <c r="L131" s="34">
        <v>1.0940000000000001</v>
      </c>
      <c r="M131" s="34">
        <v>1.502</v>
      </c>
      <c r="N131" s="34">
        <v>1.794</v>
      </c>
      <c r="O131" s="34"/>
      <c r="P131" s="34"/>
      <c r="Q131" s="34"/>
      <c r="R131" s="34"/>
      <c r="S131" s="34"/>
      <c r="T131" s="34">
        <f>$F$131+$G$131+$H$131+$I$131+$J$131+$K$131+$L$131+$M$131+$N$131+$O$131+$P$131+$Q$131+$R$131+$S$131</f>
        <v>6.07</v>
      </c>
      <c r="U131" s="40">
        <v>1</v>
      </c>
      <c r="V131" s="35">
        <f>ROUND($T$131*$U$131,3)</f>
        <v>6.07</v>
      </c>
      <c r="W131" s="78"/>
      <c r="X131" s="79">
        <v>120</v>
      </c>
      <c r="Y131" s="35">
        <f>$X$131+$W$131</f>
        <v>120</v>
      </c>
      <c r="Z131" s="35">
        <f>$T$131*$W$131</f>
        <v>0</v>
      </c>
      <c r="AA131" s="35">
        <f>$V$131*$X$131</f>
        <v>728.40000000000009</v>
      </c>
      <c r="AB131" s="35">
        <f>$AA$131+$Z$131</f>
        <v>728.40000000000009</v>
      </c>
      <c r="AC131" s="37"/>
      <c r="AD131" s="101"/>
    </row>
    <row r="132" spans="2:30" s="1" customFormat="1" ht="21.95" customHeight="1" outlineLevel="1" x14ac:dyDescent="0.2">
      <c r="B132" s="31"/>
      <c r="C132" s="32" t="s">
        <v>147</v>
      </c>
      <c r="D132" s="33" t="s">
        <v>80</v>
      </c>
      <c r="E132" s="33"/>
      <c r="F132" s="34"/>
      <c r="G132" s="34"/>
      <c r="H132" s="34"/>
      <c r="I132" s="34"/>
      <c r="J132" s="34"/>
      <c r="K132" s="34">
        <v>1.68</v>
      </c>
      <c r="L132" s="34">
        <v>1.0940000000000001</v>
      </c>
      <c r="M132" s="34">
        <v>1.502</v>
      </c>
      <c r="N132" s="34">
        <v>1.794</v>
      </c>
      <c r="O132" s="34"/>
      <c r="P132" s="34"/>
      <c r="Q132" s="34"/>
      <c r="R132" s="34"/>
      <c r="S132" s="34"/>
      <c r="T132" s="34">
        <f>$F$132+$G$132+$H$132+$I$132+$J$132+$K$132+$L$132+$M$132+$N$132+$O$132+$P$132+$Q$132+$R$132+$S$132</f>
        <v>6.07</v>
      </c>
      <c r="U132" s="35">
        <f>4</f>
        <v>4</v>
      </c>
      <c r="V132" s="35">
        <f>ROUND($T$132*$U$132,3)</f>
        <v>24.28</v>
      </c>
      <c r="W132" s="78"/>
      <c r="X132" s="75">
        <v>6.05</v>
      </c>
      <c r="Y132" s="36">
        <f>$X$132+$W$132</f>
        <v>6.05</v>
      </c>
      <c r="Z132" s="35">
        <f>$T$132*$W$132</f>
        <v>0</v>
      </c>
      <c r="AA132" s="35">
        <f>$V$132*$X$132</f>
        <v>146.89400000000001</v>
      </c>
      <c r="AB132" s="35">
        <f>$AA$132+$Z$132</f>
        <v>146.89400000000001</v>
      </c>
      <c r="AC132" s="37"/>
      <c r="AD132" s="101"/>
    </row>
    <row r="133" spans="2:30" s="16" customFormat="1" ht="32.1" customHeight="1" outlineLevel="1" x14ac:dyDescent="0.15">
      <c r="B133" s="17">
        <v>29</v>
      </c>
      <c r="C133" s="18" t="s">
        <v>148</v>
      </c>
      <c r="D133" s="19" t="s">
        <v>112</v>
      </c>
      <c r="E133" s="19"/>
      <c r="F133" s="20"/>
      <c r="G133" s="20"/>
      <c r="H133" s="20"/>
      <c r="I133" s="20"/>
      <c r="J133" s="20"/>
      <c r="K133" s="20">
        <v>72.209999999999994</v>
      </c>
      <c r="L133" s="20">
        <v>64.715000000000003</v>
      </c>
      <c r="M133" s="20">
        <v>72.501000000000005</v>
      </c>
      <c r="N133" s="20">
        <v>69</v>
      </c>
      <c r="O133" s="20"/>
      <c r="P133" s="20"/>
      <c r="Q133" s="20"/>
      <c r="R133" s="20"/>
      <c r="S133" s="20"/>
      <c r="T133" s="21">
        <f>K133+L133+M133+N133</f>
        <v>278.42600000000004</v>
      </c>
      <c r="U133" s="22"/>
      <c r="V133" s="21">
        <v>1200.778</v>
      </c>
      <c r="W133" s="80"/>
      <c r="X133" s="81"/>
      <c r="Y133" s="22">
        <f>$AB$133/$V$133</f>
        <v>310.22847420588988</v>
      </c>
      <c r="Z133" s="22">
        <f>$Z$134+$Z$135+$Z$136+$Z$137+$Z$138</f>
        <v>0</v>
      </c>
      <c r="AA133" s="22">
        <f>$AA$134+$AA$135+$AA$136+$AA$137+$AA$138</f>
        <v>372515.52680000005</v>
      </c>
      <c r="AB133" s="22">
        <f>$AB$134+$AB$135+$AB$136+$AB$137+$AB$138</f>
        <v>372515.52680000005</v>
      </c>
      <c r="AC133" s="24" t="s">
        <v>149</v>
      </c>
      <c r="AD133" s="99"/>
    </row>
    <row r="134" spans="2:30" s="25" customFormat="1" ht="11.1" customHeight="1" outlineLevel="1" x14ac:dyDescent="0.2">
      <c r="B134" s="26"/>
      <c r="C134" s="27" t="s">
        <v>32</v>
      </c>
      <c r="D134" s="28" t="s">
        <v>112</v>
      </c>
      <c r="E134" s="28"/>
      <c r="F134" s="29"/>
      <c r="G134" s="29"/>
      <c r="H134" s="29"/>
      <c r="I134" s="29"/>
      <c r="J134" s="29"/>
      <c r="K134" s="29">
        <v>72.209999999999994</v>
      </c>
      <c r="L134" s="29">
        <v>64.715000000000003</v>
      </c>
      <c r="M134" s="29">
        <v>72.501000000000005</v>
      </c>
      <c r="N134" s="29">
        <v>69</v>
      </c>
      <c r="O134" s="29"/>
      <c r="P134" s="29"/>
      <c r="Q134" s="29"/>
      <c r="R134" s="29"/>
      <c r="S134" s="29"/>
      <c r="T134" s="29">
        <f>$F$134+$G$134+$H$134+$I$134+$J$134+$K$134+$L$134+$M$134+$N$134+$O$134+$P$134+$Q$134+$R$134+$S$134</f>
        <v>278.42600000000004</v>
      </c>
      <c r="U134" s="29">
        <v>1</v>
      </c>
      <c r="V134" s="30">
        <f>ROUND($T$134*$U$134,3)</f>
        <v>278.42599999999999</v>
      </c>
      <c r="W134" s="76"/>
      <c r="X134" s="82"/>
      <c r="Y134" s="55">
        <f>$X$134+$W$134</f>
        <v>0</v>
      </c>
      <c r="Z134" s="30">
        <f>$T$134*$W$134</f>
        <v>0</v>
      </c>
      <c r="AA134" s="30">
        <f>$V$134*$X$134</f>
        <v>0</v>
      </c>
      <c r="AB134" s="30">
        <f>$AA$134+$Z$134</f>
        <v>0</v>
      </c>
      <c r="AC134" s="30"/>
      <c r="AD134" s="100"/>
    </row>
    <row r="135" spans="2:30" s="1" customFormat="1" ht="21.95" customHeight="1" outlineLevel="1" x14ac:dyDescent="0.2">
      <c r="B135" s="31"/>
      <c r="C135" s="32" t="s">
        <v>150</v>
      </c>
      <c r="D135" s="33" t="s">
        <v>80</v>
      </c>
      <c r="E135" s="33"/>
      <c r="F135" s="34"/>
      <c r="G135" s="34"/>
      <c r="H135" s="34"/>
      <c r="I135" s="34"/>
      <c r="J135" s="34"/>
      <c r="K135" s="34">
        <v>148</v>
      </c>
      <c r="L135" s="34">
        <v>135</v>
      </c>
      <c r="M135" s="34">
        <v>145</v>
      </c>
      <c r="N135" s="34">
        <v>147</v>
      </c>
      <c r="O135" s="34"/>
      <c r="P135" s="34"/>
      <c r="Q135" s="34"/>
      <c r="R135" s="34"/>
      <c r="S135" s="34"/>
      <c r="T135" s="34">
        <f>$F$135+$G$135+$H$135+$I$135+$J$135+$K$135+$L$135+$M$135+$N$135+$O$135+$P$135+$Q$135+$R$135+$S$135</f>
        <v>575</v>
      </c>
      <c r="U135" s="40">
        <v>1</v>
      </c>
      <c r="V135" s="35">
        <f>ROUND($T$135*$U$135,3)</f>
        <v>575</v>
      </c>
      <c r="W135" s="78"/>
      <c r="X135" s="79">
        <v>250</v>
      </c>
      <c r="Y135" s="35">
        <f>$X$135+$W$135</f>
        <v>250</v>
      </c>
      <c r="Z135" s="35">
        <f>$T$135*$W$135</f>
        <v>0</v>
      </c>
      <c r="AA135" s="35">
        <f>$V$135*$X$135</f>
        <v>143750</v>
      </c>
      <c r="AB135" s="35">
        <f>$AA$135+$Z$135</f>
        <v>143750</v>
      </c>
      <c r="AC135" s="37" t="s">
        <v>151</v>
      </c>
      <c r="AD135" s="101"/>
    </row>
    <row r="136" spans="2:30" s="1" customFormat="1" ht="11.1" customHeight="1" outlineLevel="1" x14ac:dyDescent="0.2">
      <c r="B136" s="31"/>
      <c r="C136" s="32" t="s">
        <v>109</v>
      </c>
      <c r="D136" s="33" t="s">
        <v>67</v>
      </c>
      <c r="E136" s="33"/>
      <c r="F136" s="34"/>
      <c r="G136" s="34"/>
      <c r="H136" s="34"/>
      <c r="I136" s="34"/>
      <c r="J136" s="34"/>
      <c r="K136" s="34">
        <v>43.061</v>
      </c>
      <c r="L136" s="34">
        <v>39.786999999999999</v>
      </c>
      <c r="M136" s="34">
        <v>44.201999999999998</v>
      </c>
      <c r="N136" s="34">
        <v>41.301000000000002</v>
      </c>
      <c r="O136" s="34"/>
      <c r="P136" s="34"/>
      <c r="Q136" s="34"/>
      <c r="R136" s="34"/>
      <c r="S136" s="34"/>
      <c r="T136" s="34">
        <f>$F$136+$G$136+$H$136+$I$136+$J$136+$K$136+$L$136+$M$136+$N$136+$O$136+$P$136+$Q$136+$R$136+$S$136</f>
        <v>168.351</v>
      </c>
      <c r="U136" s="36">
        <v>1.05</v>
      </c>
      <c r="V136" s="35">
        <f>ROUND($T$136*$U$136,3)</f>
        <v>176.76900000000001</v>
      </c>
      <c r="W136" s="78"/>
      <c r="X136" s="79">
        <v>340</v>
      </c>
      <c r="Y136" s="36">
        <f>$X$136+$W$136</f>
        <v>340</v>
      </c>
      <c r="Z136" s="35">
        <f>$T$136*$W$136</f>
        <v>0</v>
      </c>
      <c r="AA136" s="35">
        <f>$V$136*$X$136</f>
        <v>60101.46</v>
      </c>
      <c r="AB136" s="35">
        <f>$AA$136+$Z$136</f>
        <v>60101.46</v>
      </c>
      <c r="AC136" s="37"/>
      <c r="AD136" s="101"/>
    </row>
    <row r="137" spans="2:30" s="1" customFormat="1" ht="11.1" customHeight="1" outlineLevel="1" x14ac:dyDescent="0.2">
      <c r="B137" s="31"/>
      <c r="C137" s="32" t="s">
        <v>152</v>
      </c>
      <c r="D137" s="33" t="s">
        <v>112</v>
      </c>
      <c r="E137" s="33"/>
      <c r="F137" s="34"/>
      <c r="G137" s="34"/>
      <c r="H137" s="34"/>
      <c r="I137" s="34"/>
      <c r="J137" s="34"/>
      <c r="K137" s="34">
        <v>180.57499999999999</v>
      </c>
      <c r="L137" s="34">
        <v>143.28</v>
      </c>
      <c r="M137" s="34">
        <v>173.84200000000001</v>
      </c>
      <c r="N137" s="34">
        <v>160.34</v>
      </c>
      <c r="O137" s="34"/>
      <c r="P137" s="34"/>
      <c r="Q137" s="34"/>
      <c r="R137" s="34"/>
      <c r="S137" s="34"/>
      <c r="T137" s="34">
        <f>$F$137+$G$137+$H$137+$I$137+$J$137+$K$137+$L$137+$M$137+$N$137+$O$137+$P$137+$Q$137+$R$137+$S$137</f>
        <v>658.03700000000003</v>
      </c>
      <c r="U137" s="36">
        <v>1.03</v>
      </c>
      <c r="V137" s="35">
        <f>ROUND($T$137*$U$137,3)</f>
        <v>677.77800000000002</v>
      </c>
      <c r="W137" s="78"/>
      <c r="X137" s="75">
        <v>233.8</v>
      </c>
      <c r="Y137" s="36">
        <f>$X$137+$W$137</f>
        <v>233.8</v>
      </c>
      <c r="Z137" s="35">
        <f>$T$137*$W$137</f>
        <v>0</v>
      </c>
      <c r="AA137" s="35">
        <f>$V$137*$X$137</f>
        <v>158464.4964</v>
      </c>
      <c r="AB137" s="35">
        <f>$AA$137+$Z$137</f>
        <v>158464.4964</v>
      </c>
      <c r="AC137" s="37" t="s">
        <v>153</v>
      </c>
      <c r="AD137" s="101"/>
    </row>
    <row r="138" spans="2:30" s="1" customFormat="1" ht="11.1" customHeight="1" outlineLevel="1" x14ac:dyDescent="0.2">
      <c r="B138" s="31"/>
      <c r="C138" s="32" t="s">
        <v>140</v>
      </c>
      <c r="D138" s="33" t="s">
        <v>80</v>
      </c>
      <c r="E138" s="33"/>
      <c r="F138" s="34"/>
      <c r="G138" s="34"/>
      <c r="H138" s="34"/>
      <c r="I138" s="34"/>
      <c r="J138" s="34"/>
      <c r="K138" s="34">
        <v>300.95800000000003</v>
      </c>
      <c r="L138" s="34">
        <v>238.8</v>
      </c>
      <c r="M138" s="34">
        <v>289.73700000000002</v>
      </c>
      <c r="N138" s="34">
        <v>267.233</v>
      </c>
      <c r="O138" s="34"/>
      <c r="P138" s="34"/>
      <c r="Q138" s="34"/>
      <c r="R138" s="34"/>
      <c r="S138" s="34"/>
      <c r="T138" s="34">
        <f>$F$138+$G$138+$H$138+$I$138+$J$138+$K$138+$L$138+$M$138+$N$138+$O$138+$P$138+$Q$138+$R$138+$S$138</f>
        <v>1096.7280000000001</v>
      </c>
      <c r="U138" s="40">
        <v>1</v>
      </c>
      <c r="V138" s="35">
        <f>ROUND($T$138*$U$138,3)</f>
        <v>1096.7280000000001</v>
      </c>
      <c r="W138" s="78"/>
      <c r="X138" s="79">
        <v>9.3000000000000007</v>
      </c>
      <c r="Y138" s="35">
        <f>$X$138+$W$138</f>
        <v>9.3000000000000007</v>
      </c>
      <c r="Z138" s="35">
        <f>$T$138*$W$138</f>
        <v>0</v>
      </c>
      <c r="AA138" s="35">
        <f>$V$138*$X$138</f>
        <v>10199.570400000001</v>
      </c>
      <c r="AB138" s="35">
        <f>$AA$138+$Z$138</f>
        <v>10199.570400000001</v>
      </c>
      <c r="AC138" s="37"/>
      <c r="AD138" s="101"/>
    </row>
    <row r="139" spans="2:30" s="16" customFormat="1" ht="42" customHeight="1" outlineLevel="1" x14ac:dyDescent="0.15">
      <c r="B139" s="17">
        <v>30</v>
      </c>
      <c r="C139" s="18" t="s">
        <v>154</v>
      </c>
      <c r="D139" s="19" t="s">
        <v>112</v>
      </c>
      <c r="E139" s="19"/>
      <c r="F139" s="20"/>
      <c r="G139" s="20"/>
      <c r="H139" s="20"/>
      <c r="I139" s="20"/>
      <c r="J139" s="20"/>
      <c r="K139" s="20">
        <v>79.27</v>
      </c>
      <c r="L139" s="20">
        <v>68.239999999999995</v>
      </c>
      <c r="M139" s="20">
        <v>85.83</v>
      </c>
      <c r="N139" s="20">
        <v>79</v>
      </c>
      <c r="O139" s="20"/>
      <c r="P139" s="20"/>
      <c r="Q139" s="20"/>
      <c r="R139" s="20"/>
      <c r="S139" s="20"/>
      <c r="T139" s="21">
        <f>K139+L139+M139+N139</f>
        <v>312.33999999999997</v>
      </c>
      <c r="U139" s="22"/>
      <c r="V139" s="21">
        <v>1201.01</v>
      </c>
      <c r="W139" s="80"/>
      <c r="X139" s="81"/>
      <c r="Y139" s="22">
        <f>$AB$139/$V$139</f>
        <v>459.6152578246643</v>
      </c>
      <c r="Z139" s="22">
        <f>$Z$140+$Z$141+$Z$142+$Z$143+$Z$144</f>
        <v>0</v>
      </c>
      <c r="AA139" s="22">
        <f>$AA$140+$AA$141+$AA$142+$AA$143+$AA$144</f>
        <v>552002.52080000006</v>
      </c>
      <c r="AB139" s="22">
        <f>$AB$140+$AB$141+$AB$142+$AB$143+$AB$144</f>
        <v>552002.52080000006</v>
      </c>
      <c r="AC139" s="24" t="s">
        <v>155</v>
      </c>
      <c r="AD139" s="99"/>
    </row>
    <row r="140" spans="2:30" s="25" customFormat="1" ht="11.1" customHeight="1" outlineLevel="1" x14ac:dyDescent="0.2">
      <c r="B140" s="26"/>
      <c r="C140" s="27" t="s">
        <v>32</v>
      </c>
      <c r="D140" s="28" t="s">
        <v>112</v>
      </c>
      <c r="E140" s="28"/>
      <c r="F140" s="29"/>
      <c r="G140" s="29"/>
      <c r="H140" s="29"/>
      <c r="I140" s="29"/>
      <c r="J140" s="29"/>
      <c r="K140" s="29">
        <v>79.27</v>
      </c>
      <c r="L140" s="29">
        <v>68.239999999999995</v>
      </c>
      <c r="M140" s="29">
        <v>85.83</v>
      </c>
      <c r="N140" s="29">
        <v>79</v>
      </c>
      <c r="O140" s="29"/>
      <c r="P140" s="29"/>
      <c r="Q140" s="29"/>
      <c r="R140" s="29"/>
      <c r="S140" s="29"/>
      <c r="T140" s="29">
        <f>$F$140+$G$140+$H$140+$I$140+$J$140+$K$140+$L$140+$M$140+$N$140+$O$140+$P$140+$Q$140+$R$140+$S$140</f>
        <v>312.33999999999997</v>
      </c>
      <c r="U140" s="29">
        <v>1</v>
      </c>
      <c r="V140" s="30">
        <f>ROUND($T$140*$U$140,3)</f>
        <v>312.33999999999997</v>
      </c>
      <c r="W140" s="76"/>
      <c r="X140" s="82"/>
      <c r="Y140" s="55">
        <f>$X$140+$W$140</f>
        <v>0</v>
      </c>
      <c r="Z140" s="30">
        <f>$T$140*$W$140</f>
        <v>0</v>
      </c>
      <c r="AA140" s="30">
        <f>$V$140*$X$140</f>
        <v>0</v>
      </c>
      <c r="AB140" s="30">
        <f>$AA$140+$Z$140</f>
        <v>0</v>
      </c>
      <c r="AC140" s="30"/>
      <c r="AD140" s="100"/>
    </row>
    <row r="141" spans="2:30" s="1" customFormat="1" ht="21.95" customHeight="1" outlineLevel="1" x14ac:dyDescent="0.2">
      <c r="B141" s="31"/>
      <c r="C141" s="32" t="s">
        <v>156</v>
      </c>
      <c r="D141" s="33" t="s">
        <v>69</v>
      </c>
      <c r="E141" s="33"/>
      <c r="F141" s="34"/>
      <c r="G141" s="34"/>
      <c r="H141" s="34"/>
      <c r="I141" s="34"/>
      <c r="J141" s="34"/>
      <c r="K141" s="34">
        <v>144.64400000000001</v>
      </c>
      <c r="L141" s="34">
        <v>123.881</v>
      </c>
      <c r="M141" s="34">
        <v>156.99199999999999</v>
      </c>
      <c r="N141" s="34">
        <v>144.13499999999999</v>
      </c>
      <c r="O141" s="34"/>
      <c r="P141" s="34"/>
      <c r="Q141" s="34"/>
      <c r="R141" s="34"/>
      <c r="S141" s="34"/>
      <c r="T141" s="34">
        <f>$F$141+$G$141+$H$141+$I$141+$J$141+$K$141+$L$141+$M$141+$N$141+$O$141+$P$141+$Q$141+$R$141+$S$141</f>
        <v>569.65199999999993</v>
      </c>
      <c r="U141" s="36">
        <v>0.15</v>
      </c>
      <c r="V141" s="35">
        <f>ROUND($T$141*$U$141,3)</f>
        <v>85.447999999999993</v>
      </c>
      <c r="W141" s="78"/>
      <c r="X141" s="82">
        <v>199</v>
      </c>
      <c r="Y141" s="57">
        <f>$X$141+$W$141</f>
        <v>199</v>
      </c>
      <c r="Z141" s="35">
        <f>$T$141*$W$141</f>
        <v>0</v>
      </c>
      <c r="AA141" s="35">
        <f>$V$141*$X$141</f>
        <v>17004.151999999998</v>
      </c>
      <c r="AB141" s="35">
        <f>$AA$141+$Z$141</f>
        <v>17004.151999999998</v>
      </c>
      <c r="AC141" s="37" t="s">
        <v>157</v>
      </c>
      <c r="AD141" s="101"/>
    </row>
    <row r="142" spans="2:30" s="1" customFormat="1" ht="21.95" customHeight="1" outlineLevel="1" x14ac:dyDescent="0.2">
      <c r="B142" s="31"/>
      <c r="C142" s="32" t="s">
        <v>158</v>
      </c>
      <c r="D142" s="33" t="s">
        <v>112</v>
      </c>
      <c r="E142" s="33"/>
      <c r="F142" s="34"/>
      <c r="G142" s="35"/>
      <c r="H142" s="35"/>
      <c r="I142" s="35"/>
      <c r="J142" s="35"/>
      <c r="K142" s="35"/>
      <c r="L142" s="35"/>
      <c r="M142" s="35"/>
      <c r="N142" s="35"/>
      <c r="O142" s="35"/>
      <c r="P142" s="34"/>
      <c r="Q142" s="35"/>
      <c r="R142" s="34"/>
      <c r="S142" s="35"/>
      <c r="T142" s="34">
        <f>$F$142+$G$142+$H$142+$I$142+$J$142+$K$142+$L$142+$M$142+$N$142+$O$142+$P$142+$Q$142+$R$142+$S$142</f>
        <v>0</v>
      </c>
      <c r="U142" s="40">
        <v>1</v>
      </c>
      <c r="V142" s="35">
        <f>ROUND($T$142*$U$142,3)</f>
        <v>0</v>
      </c>
      <c r="W142" s="78"/>
      <c r="X142" s="82">
        <v>940</v>
      </c>
      <c r="Y142" s="35">
        <f>$X$142+$W$142</f>
        <v>940</v>
      </c>
      <c r="Z142" s="35">
        <f>$T$142*$W$142</f>
        <v>0</v>
      </c>
      <c r="AA142" s="35">
        <f>$V$142*$X$142</f>
        <v>0</v>
      </c>
      <c r="AB142" s="35">
        <f>$AA$142+$Z$142</f>
        <v>0</v>
      </c>
      <c r="AC142" s="37"/>
      <c r="AD142" s="101"/>
    </row>
    <row r="143" spans="2:30" s="1" customFormat="1" ht="11.1" customHeight="1" outlineLevel="1" x14ac:dyDescent="0.2">
      <c r="B143" s="31"/>
      <c r="C143" s="32" t="s">
        <v>159</v>
      </c>
      <c r="D143" s="33" t="s">
        <v>67</v>
      </c>
      <c r="E143" s="33"/>
      <c r="F143" s="34"/>
      <c r="G143" s="34"/>
      <c r="H143" s="34"/>
      <c r="I143" s="34"/>
      <c r="J143" s="34"/>
      <c r="K143" s="34">
        <v>78.802000000000007</v>
      </c>
      <c r="L143" s="34">
        <v>78.489999999999995</v>
      </c>
      <c r="M143" s="34">
        <v>86.161000000000001</v>
      </c>
      <c r="N143" s="34">
        <v>78.710999999999999</v>
      </c>
      <c r="O143" s="34"/>
      <c r="P143" s="34"/>
      <c r="Q143" s="34"/>
      <c r="R143" s="34"/>
      <c r="S143" s="34"/>
      <c r="T143" s="34">
        <f>$F$143+$G$143+$H$143+$I$143+$J$143+$K$143+$L$143+$M$143+$N$143+$O$143+$P$143+$Q$143+$R$143+$S$143</f>
        <v>322.16399999999999</v>
      </c>
      <c r="U143" s="35">
        <f>1.049</f>
        <v>1.0489999999999999</v>
      </c>
      <c r="V143" s="35">
        <f>ROUND($T$143*$U$143,3)</f>
        <v>337.95</v>
      </c>
      <c r="W143" s="78"/>
      <c r="X143" s="79">
        <v>1560</v>
      </c>
      <c r="Y143" s="35">
        <f>$X$143+$W$143</f>
        <v>1560</v>
      </c>
      <c r="Z143" s="35">
        <f>$T$143*$W$143</f>
        <v>0</v>
      </c>
      <c r="AA143" s="35">
        <f>$V$143*$X$143</f>
        <v>527202</v>
      </c>
      <c r="AB143" s="35">
        <f>$AA$143+$Z$143</f>
        <v>527202</v>
      </c>
      <c r="AC143" s="37"/>
      <c r="AD143" s="101"/>
    </row>
    <row r="144" spans="2:30" s="1" customFormat="1" ht="21.95" customHeight="1" outlineLevel="1" x14ac:dyDescent="0.2">
      <c r="B144" s="31"/>
      <c r="C144" s="32" t="s">
        <v>147</v>
      </c>
      <c r="D144" s="33" t="s">
        <v>80</v>
      </c>
      <c r="E144" s="33"/>
      <c r="F144" s="34"/>
      <c r="G144" s="34"/>
      <c r="H144" s="34"/>
      <c r="I144" s="34"/>
      <c r="J144" s="34"/>
      <c r="K144" s="34">
        <v>78.802000000000007</v>
      </c>
      <c r="L144" s="34">
        <v>78.489999999999995</v>
      </c>
      <c r="M144" s="34">
        <v>86.161000000000001</v>
      </c>
      <c r="N144" s="34">
        <v>78.710999999999999</v>
      </c>
      <c r="O144" s="34"/>
      <c r="P144" s="34"/>
      <c r="Q144" s="34"/>
      <c r="R144" s="34"/>
      <c r="S144" s="34"/>
      <c r="T144" s="34">
        <f>$F$144+$G$144+$H$144+$I$144+$J$144+$K$144+$L$144+$M$144+$N$144+$O$144+$P$144+$Q$144+$R$144+$S$144</f>
        <v>322.16399999999999</v>
      </c>
      <c r="U144" s="35">
        <f>4</f>
        <v>4</v>
      </c>
      <c r="V144" s="35">
        <f>ROUND($T$144*$U$144,3)</f>
        <v>1288.6559999999999</v>
      </c>
      <c r="W144" s="78"/>
      <c r="X144" s="75">
        <v>6.05</v>
      </c>
      <c r="Y144" s="36">
        <f>$X$144+$W$144</f>
        <v>6.05</v>
      </c>
      <c r="Z144" s="35">
        <f>$T$144*$W$144</f>
        <v>0</v>
      </c>
      <c r="AA144" s="35">
        <f>$V$144*$X$144</f>
        <v>7796.3687999999993</v>
      </c>
      <c r="AB144" s="35">
        <f>$AA$144+$Z$144</f>
        <v>7796.3687999999993</v>
      </c>
      <c r="AC144" s="37"/>
      <c r="AD144" s="101"/>
    </row>
    <row r="145" spans="2:30" s="4" customFormat="1" ht="12" customHeight="1" outlineLevel="1" x14ac:dyDescent="0.2">
      <c r="B145" s="11"/>
      <c r="C145" s="12" t="s">
        <v>160</v>
      </c>
      <c r="D145" s="13"/>
      <c r="E145" s="13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86"/>
      <c r="X145" s="87"/>
      <c r="Y145" s="12"/>
      <c r="Z145" s="14">
        <f>$Z$146+$Z$153</f>
        <v>0</v>
      </c>
      <c r="AA145" s="14">
        <f>$AA$146+$AA$153</f>
        <v>171713.07199999999</v>
      </c>
      <c r="AB145" s="14">
        <f>$AB$146+$AB$153</f>
        <v>171713.07199999999</v>
      </c>
      <c r="AC145" s="15"/>
      <c r="AD145" s="98"/>
    </row>
    <row r="146" spans="2:30" s="16" customFormat="1" ht="51.95" customHeight="1" outlineLevel="1" x14ac:dyDescent="0.15">
      <c r="B146" s="17">
        <v>31</v>
      </c>
      <c r="C146" s="18" t="s">
        <v>161</v>
      </c>
      <c r="D146" s="19" t="s">
        <v>80</v>
      </c>
      <c r="E146" s="19"/>
      <c r="F146" s="20"/>
      <c r="G146" s="20"/>
      <c r="H146" s="20"/>
      <c r="I146" s="20"/>
      <c r="J146" s="20"/>
      <c r="K146" s="20">
        <v>2</v>
      </c>
      <c r="L146" s="20">
        <v>2</v>
      </c>
      <c r="M146" s="20">
        <v>2</v>
      </c>
      <c r="N146" s="20">
        <v>2</v>
      </c>
      <c r="O146" s="20"/>
      <c r="P146" s="20"/>
      <c r="Q146" s="20"/>
      <c r="R146" s="20"/>
      <c r="S146" s="20"/>
      <c r="T146" s="21">
        <f>K146+L146+M146+N146</f>
        <v>8</v>
      </c>
      <c r="U146" s="22"/>
      <c r="V146" s="20">
        <v>28</v>
      </c>
      <c r="W146" s="80"/>
      <c r="X146" s="91"/>
      <c r="Y146" s="22">
        <f>$AB$146/$V$146</f>
        <v>6132.6097142857134</v>
      </c>
      <c r="Z146" s="22">
        <f>$Z$147+$Z$148+$Z$149+$Z$150+$Z$151+$Z$152</f>
        <v>0</v>
      </c>
      <c r="AA146" s="22">
        <f>$AA$147+$AA$148+$AA$149+$AA$150+$AA$151+$AA$152</f>
        <v>171713.07199999999</v>
      </c>
      <c r="AB146" s="22">
        <f>$AB$147+$AB$148+$AB$149+$AB$150+$AB$151+$AB$152</f>
        <v>171713.07199999999</v>
      </c>
      <c r="AC146" s="24" t="s">
        <v>162</v>
      </c>
      <c r="AD146" s="99"/>
    </row>
    <row r="147" spans="2:30" s="25" customFormat="1" ht="11.1" customHeight="1" outlineLevel="1" x14ac:dyDescent="0.2">
      <c r="B147" s="26"/>
      <c r="C147" s="27" t="s">
        <v>32</v>
      </c>
      <c r="D147" s="28" t="s">
        <v>80</v>
      </c>
      <c r="E147" s="28"/>
      <c r="F147" s="29"/>
      <c r="G147" s="29"/>
      <c r="H147" s="29"/>
      <c r="I147" s="29"/>
      <c r="J147" s="29"/>
      <c r="K147" s="29">
        <v>2</v>
      </c>
      <c r="L147" s="29">
        <v>2</v>
      </c>
      <c r="M147" s="29">
        <v>2</v>
      </c>
      <c r="N147" s="29">
        <v>2</v>
      </c>
      <c r="O147" s="29"/>
      <c r="P147" s="29"/>
      <c r="Q147" s="29"/>
      <c r="R147" s="29"/>
      <c r="S147" s="29"/>
      <c r="T147" s="29">
        <f>$F$147+$G$147+$H$147+$I$147+$J$147+$K$147+$L$147+$M$147+$N$147+$O$147+$P$147+$Q$147+$R$147+$S$147</f>
        <v>8</v>
      </c>
      <c r="U147" s="29">
        <v>1</v>
      </c>
      <c r="V147" s="30">
        <f>ROUND($T$147*$U$147,3)</f>
        <v>8</v>
      </c>
      <c r="W147" s="85"/>
      <c r="X147" s="82"/>
      <c r="Y147" s="56">
        <f>$X$147+$W$147</f>
        <v>0</v>
      </c>
      <c r="Z147" s="30">
        <f>$T$147*$W$147</f>
        <v>0</v>
      </c>
      <c r="AA147" s="30">
        <f>$V$147*$X$147</f>
        <v>0</v>
      </c>
      <c r="AB147" s="30">
        <f>$AA$147+$Z$147</f>
        <v>0</v>
      </c>
      <c r="AC147" s="30"/>
      <c r="AD147" s="100"/>
    </row>
    <row r="148" spans="2:30" s="1" customFormat="1" ht="44.1" customHeight="1" outlineLevel="1" x14ac:dyDescent="0.2">
      <c r="B148" s="31"/>
      <c r="C148" s="32" t="s">
        <v>163</v>
      </c>
      <c r="D148" s="33" t="s">
        <v>80</v>
      </c>
      <c r="E148" s="33"/>
      <c r="F148" s="34"/>
      <c r="G148" s="34"/>
      <c r="H148" s="34"/>
      <c r="I148" s="34"/>
      <c r="J148" s="34"/>
      <c r="K148" s="34">
        <v>2</v>
      </c>
      <c r="L148" s="34">
        <v>2</v>
      </c>
      <c r="M148" s="34">
        <v>2</v>
      </c>
      <c r="N148" s="34">
        <v>2</v>
      </c>
      <c r="O148" s="34"/>
      <c r="P148" s="34"/>
      <c r="Q148" s="34"/>
      <c r="R148" s="34"/>
      <c r="S148" s="34"/>
      <c r="T148" s="34">
        <f>$F$148+$G$148+$H$148+$I$148+$J$148+$K$148+$L$148+$M$148+$N$148+$O$148+$P$148+$Q$148+$R$148+$S$148</f>
        <v>8</v>
      </c>
      <c r="U148" s="40">
        <v>1</v>
      </c>
      <c r="V148" s="35">
        <f>ROUND($T$148*$U$148,3)</f>
        <v>8</v>
      </c>
      <c r="W148" s="78"/>
      <c r="X148" s="79">
        <v>16750</v>
      </c>
      <c r="Y148" s="35">
        <f>$X$148+$W$148</f>
        <v>16750</v>
      </c>
      <c r="Z148" s="35">
        <f>$T$148*$W$148</f>
        <v>0</v>
      </c>
      <c r="AA148" s="35">
        <f>$V$148*$X$148</f>
        <v>134000</v>
      </c>
      <c r="AB148" s="35">
        <f>$AA$148+$Z$148</f>
        <v>134000</v>
      </c>
      <c r="AC148" s="37"/>
      <c r="AD148" s="101"/>
    </row>
    <row r="149" spans="2:30" s="1" customFormat="1" ht="11.1" customHeight="1" outlineLevel="1" x14ac:dyDescent="0.2">
      <c r="B149" s="31"/>
      <c r="C149" s="32" t="s">
        <v>72</v>
      </c>
      <c r="D149" s="33" t="s">
        <v>73</v>
      </c>
      <c r="E149" s="33"/>
      <c r="F149" s="34"/>
      <c r="G149" s="34"/>
      <c r="H149" s="34"/>
      <c r="I149" s="34"/>
      <c r="J149" s="34"/>
      <c r="K149" s="34">
        <v>0.72</v>
      </c>
      <c r="L149" s="34">
        <v>0.72</v>
      </c>
      <c r="M149" s="34">
        <v>0.72</v>
      </c>
      <c r="N149" s="34">
        <v>0.72</v>
      </c>
      <c r="O149" s="34"/>
      <c r="P149" s="34"/>
      <c r="Q149" s="34"/>
      <c r="R149" s="34"/>
      <c r="S149" s="34"/>
      <c r="T149" s="34">
        <f>$F$149+$G$149+$H$149+$I$149+$J$149+$K$149+$L$149+$M$149+$N$149+$O$149+$P$149+$Q$149+$R$149+$S$149</f>
        <v>2.88</v>
      </c>
      <c r="U149" s="38">
        <v>0.5</v>
      </c>
      <c r="V149" s="35">
        <f>ROUND($T$149*$U$149,3)</f>
        <v>1.44</v>
      </c>
      <c r="W149" s="78"/>
      <c r="X149" s="79">
        <v>25</v>
      </c>
      <c r="Y149" s="36">
        <f>$X$149+$W$149</f>
        <v>25</v>
      </c>
      <c r="Z149" s="35">
        <f>$T$149*$W$149</f>
        <v>0</v>
      </c>
      <c r="AA149" s="35">
        <f>$V$149*$X$149</f>
        <v>36</v>
      </c>
      <c r="AB149" s="35">
        <f>$AA$149+$Z$149</f>
        <v>36</v>
      </c>
      <c r="AC149" s="37"/>
      <c r="AD149" s="101"/>
    </row>
    <row r="150" spans="2:30" s="1" customFormat="1" ht="21.95" customHeight="1" outlineLevel="1" x14ac:dyDescent="0.2">
      <c r="B150" s="31"/>
      <c r="C150" s="32" t="s">
        <v>164</v>
      </c>
      <c r="D150" s="33" t="s">
        <v>80</v>
      </c>
      <c r="E150" s="33"/>
      <c r="F150" s="34"/>
      <c r="G150" s="34"/>
      <c r="H150" s="34"/>
      <c r="I150" s="34"/>
      <c r="J150" s="34"/>
      <c r="K150" s="34">
        <v>2</v>
      </c>
      <c r="L150" s="34">
        <v>2</v>
      </c>
      <c r="M150" s="34">
        <v>2</v>
      </c>
      <c r="N150" s="34">
        <v>2</v>
      </c>
      <c r="O150" s="34"/>
      <c r="P150" s="34"/>
      <c r="Q150" s="34"/>
      <c r="R150" s="34"/>
      <c r="S150" s="34"/>
      <c r="T150" s="34">
        <f>$F$150+$G$150+$H$150+$I$150+$J$150+$K$150+$L$150+$M$150+$N$150+$O$150+$P$150+$Q$150+$R$150+$S$150</f>
        <v>8</v>
      </c>
      <c r="U150" s="40">
        <v>1</v>
      </c>
      <c r="V150" s="35">
        <f>ROUND($T$150*$U$150,3)</f>
        <v>8</v>
      </c>
      <c r="W150" s="78"/>
      <c r="X150" s="79">
        <v>4500</v>
      </c>
      <c r="Y150" s="35">
        <f>$X$150+$W$150</f>
        <v>4500</v>
      </c>
      <c r="Z150" s="35">
        <f>$T$150*$W$150</f>
        <v>0</v>
      </c>
      <c r="AA150" s="35">
        <f>$V$150*$X$150</f>
        <v>36000</v>
      </c>
      <c r="AB150" s="35">
        <f>$AA$150+$Z$150</f>
        <v>36000</v>
      </c>
      <c r="AC150" s="37"/>
      <c r="AD150" s="101"/>
    </row>
    <row r="151" spans="2:30" s="1" customFormat="1" ht="21.95" customHeight="1" outlineLevel="1" x14ac:dyDescent="0.2">
      <c r="B151" s="31"/>
      <c r="C151" s="32" t="s">
        <v>147</v>
      </c>
      <c r="D151" s="33" t="s">
        <v>80</v>
      </c>
      <c r="E151" s="33"/>
      <c r="F151" s="34"/>
      <c r="G151" s="34"/>
      <c r="H151" s="34"/>
      <c r="I151" s="34"/>
      <c r="J151" s="34"/>
      <c r="K151" s="34">
        <v>24</v>
      </c>
      <c r="L151" s="34">
        <v>24</v>
      </c>
      <c r="M151" s="34">
        <v>24</v>
      </c>
      <c r="N151" s="34">
        <v>24</v>
      </c>
      <c r="O151" s="34"/>
      <c r="P151" s="34"/>
      <c r="Q151" s="34"/>
      <c r="R151" s="34"/>
      <c r="S151" s="34"/>
      <c r="T151" s="34">
        <f>$F$151+$G$151+$H$151+$I$151+$J$151+$K$151+$L$151+$M$151+$N$151+$O$151+$P$151+$Q$151+$R$151+$S$151</f>
        <v>96</v>
      </c>
      <c r="U151" s="35">
        <f>1</f>
        <v>1</v>
      </c>
      <c r="V151" s="35">
        <f>ROUND($T$151*$U$151,3)</f>
        <v>96</v>
      </c>
      <c r="W151" s="78"/>
      <c r="X151" s="75">
        <v>6.05</v>
      </c>
      <c r="Y151" s="36">
        <f>$X$151+$W$151</f>
        <v>6.05</v>
      </c>
      <c r="Z151" s="35">
        <f>$T$151*$W$151</f>
        <v>0</v>
      </c>
      <c r="AA151" s="35">
        <f>$V$151*$X$151</f>
        <v>580.79999999999995</v>
      </c>
      <c r="AB151" s="35">
        <f>$AA$151+$Z$151</f>
        <v>580.79999999999995</v>
      </c>
      <c r="AC151" s="37"/>
      <c r="AD151" s="101"/>
    </row>
    <row r="152" spans="2:30" s="1" customFormat="1" ht="11.1" customHeight="1" outlineLevel="1" x14ac:dyDescent="0.2">
      <c r="B152" s="31"/>
      <c r="C152" s="32" t="s">
        <v>92</v>
      </c>
      <c r="D152" s="33" t="s">
        <v>67</v>
      </c>
      <c r="E152" s="33"/>
      <c r="F152" s="34"/>
      <c r="G152" s="34"/>
      <c r="H152" s="34"/>
      <c r="I152" s="34"/>
      <c r="J152" s="34"/>
      <c r="K152" s="34">
        <v>0.72</v>
      </c>
      <c r="L152" s="34">
        <v>0.72</v>
      </c>
      <c r="M152" s="34">
        <v>0.72</v>
      </c>
      <c r="N152" s="34">
        <v>0.72</v>
      </c>
      <c r="O152" s="34"/>
      <c r="P152" s="34"/>
      <c r="Q152" s="34"/>
      <c r="R152" s="34"/>
      <c r="S152" s="34"/>
      <c r="T152" s="34">
        <f>$F$152+$G$152+$H$152+$I$152+$J$152+$K$152+$L$152+$M$152+$N$152+$O$152+$P$152+$Q$152+$R$152+$S$152</f>
        <v>2.88</v>
      </c>
      <c r="U152" s="36">
        <v>1.1499999999999999</v>
      </c>
      <c r="V152" s="35">
        <f>ROUND($T$152*$U$152,3)</f>
        <v>3.3119999999999998</v>
      </c>
      <c r="W152" s="78"/>
      <c r="X152" s="75">
        <v>331</v>
      </c>
      <c r="Y152" s="36">
        <f>$X$152+$W$152</f>
        <v>331</v>
      </c>
      <c r="Z152" s="35">
        <f>$T$152*$W$152</f>
        <v>0</v>
      </c>
      <c r="AA152" s="35">
        <f>$V$152*$X$152</f>
        <v>1096.2719999999999</v>
      </c>
      <c r="AB152" s="35">
        <f>$AA$152+$Z$152</f>
        <v>1096.2719999999999</v>
      </c>
      <c r="AC152" s="41">
        <v>1</v>
      </c>
      <c r="AD152" s="101"/>
    </row>
    <row r="153" spans="2:30" s="16" customFormat="1" ht="83.1" customHeight="1" outlineLevel="1" x14ac:dyDescent="0.15">
      <c r="B153" s="17">
        <v>32</v>
      </c>
      <c r="C153" s="18" t="s">
        <v>111</v>
      </c>
      <c r="D153" s="19" t="s">
        <v>112</v>
      </c>
      <c r="E153" s="19"/>
      <c r="F153" s="20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1">
        <f>K153+L153+M153+N153</f>
        <v>0</v>
      </c>
      <c r="U153" s="22"/>
      <c r="V153" s="20">
        <v>26.6</v>
      </c>
      <c r="W153" s="80"/>
      <c r="X153" s="81"/>
      <c r="Y153" s="22">
        <f>$AB$153/$V$153</f>
        <v>0</v>
      </c>
      <c r="Z153" s="22">
        <f>$Z$154+$Z$155+$Z$156+$Z$157+$Z$158+$Z$159+$Z$160</f>
        <v>0</v>
      </c>
      <c r="AA153" s="22">
        <f>$AA$154+$AA$155+$AA$156+$AA$157+$AA$158+$AA$159+$AA$160</f>
        <v>0</v>
      </c>
      <c r="AB153" s="22">
        <f>$AB$154+$AB$155+$AB$156+$AB$157+$AB$158+$AB$159+$AB$160</f>
        <v>0</v>
      </c>
      <c r="AC153" s="24" t="s">
        <v>165</v>
      </c>
      <c r="AD153" s="99"/>
    </row>
    <row r="154" spans="2:30" s="25" customFormat="1" ht="11.1" customHeight="1" outlineLevel="1" x14ac:dyDescent="0.2">
      <c r="B154" s="26"/>
      <c r="C154" s="27" t="s">
        <v>32</v>
      </c>
      <c r="D154" s="28" t="s">
        <v>112</v>
      </c>
      <c r="E154" s="28"/>
      <c r="F154" s="29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29">
        <f>$F$154+$G$154+$H$154+$I$154+$J$154+$K$154+$L$154+$M$154+$N$154+$O$154+$P$154+$Q$154+$R$154+$S$154</f>
        <v>0</v>
      </c>
      <c r="U154" s="29">
        <v>1</v>
      </c>
      <c r="V154" s="30">
        <f>ROUND($T$154*$U$154,3)</f>
        <v>0</v>
      </c>
      <c r="W154" s="85"/>
      <c r="X154" s="82"/>
      <c r="Y154" s="56">
        <f>$X$154+$W$154</f>
        <v>0</v>
      </c>
      <c r="Z154" s="30">
        <f>$T$154*$W$154</f>
        <v>0</v>
      </c>
      <c r="AA154" s="30">
        <f>$V$154*$X$154</f>
        <v>0</v>
      </c>
      <c r="AB154" s="30">
        <f>$AA$154+$Z$154</f>
        <v>0</v>
      </c>
      <c r="AC154" s="30"/>
      <c r="AD154" s="100"/>
    </row>
    <row r="155" spans="2:30" s="1" customFormat="1" ht="11.1" customHeight="1" outlineLevel="1" x14ac:dyDescent="0.2">
      <c r="B155" s="31"/>
      <c r="C155" s="32" t="s">
        <v>114</v>
      </c>
      <c r="D155" s="33" t="s">
        <v>80</v>
      </c>
      <c r="E155" s="33"/>
      <c r="F155" s="34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4">
        <f>$F$155+$G$155+$H$155+$I$155+$J$155+$K$155+$L$155+$M$155+$N$155+$O$155+$P$155+$Q$155+$R$155+$S$155</f>
        <v>0</v>
      </c>
      <c r="U155" s="40">
        <v>1</v>
      </c>
      <c r="V155" s="35">
        <f>ROUND($T$155*$U$155,3)</f>
        <v>0</v>
      </c>
      <c r="W155" s="78"/>
      <c r="X155" s="82">
        <v>199</v>
      </c>
      <c r="Y155" s="35">
        <f>$X$155+$W$155</f>
        <v>199</v>
      </c>
      <c r="Z155" s="35">
        <f>$T$155*$W$155</f>
        <v>0</v>
      </c>
      <c r="AA155" s="35">
        <f>$V$155*$X$155</f>
        <v>0</v>
      </c>
      <c r="AB155" s="35">
        <f>$AA$155+$Z$155</f>
        <v>0</v>
      </c>
      <c r="AC155" s="37"/>
      <c r="AD155" s="101"/>
    </row>
    <row r="156" spans="2:30" s="1" customFormat="1" ht="21.95" customHeight="1" outlineLevel="1" x14ac:dyDescent="0.2">
      <c r="B156" s="31"/>
      <c r="C156" s="32" t="s">
        <v>156</v>
      </c>
      <c r="D156" s="33" t="s">
        <v>69</v>
      </c>
      <c r="E156" s="33"/>
      <c r="F156" s="34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4">
        <f>$F$156+$G$156+$H$156+$I$156+$J$156+$K$156+$L$156+$M$156+$N$156+$O$156+$P$156+$Q$156+$R$156+$S$156</f>
        <v>0</v>
      </c>
      <c r="U156" s="35">
        <f>0.15</f>
        <v>0.15</v>
      </c>
      <c r="V156" s="35">
        <f>ROUND($T$156*$U$156,3)</f>
        <v>0</v>
      </c>
      <c r="W156" s="78"/>
      <c r="X156" s="79">
        <v>391.68</v>
      </c>
      <c r="Y156" s="36">
        <f>$X$156+$W$156</f>
        <v>391.68</v>
      </c>
      <c r="Z156" s="35">
        <f>$T$156*$W$156</f>
        <v>0</v>
      </c>
      <c r="AA156" s="35">
        <f>$V$156*$X$156</f>
        <v>0</v>
      </c>
      <c r="AB156" s="35">
        <f>$AA$156+$Z$156</f>
        <v>0</v>
      </c>
      <c r="AC156" s="37"/>
      <c r="AD156" s="101"/>
    </row>
    <row r="157" spans="2:30" s="1" customFormat="1" ht="11.1" customHeight="1" outlineLevel="1" x14ac:dyDescent="0.2">
      <c r="B157" s="31"/>
      <c r="C157" s="32" t="s">
        <v>120</v>
      </c>
      <c r="D157" s="33" t="s">
        <v>80</v>
      </c>
      <c r="E157" s="33"/>
      <c r="F157" s="34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4">
        <f>$F$157+$G$157+$H$157+$I$157+$J$157+$K$157+$L$157+$M$157+$N$157+$O$157+$P$157+$Q$157+$R$157+$S$157</f>
        <v>0</v>
      </c>
      <c r="U157" s="40">
        <v>1</v>
      </c>
      <c r="V157" s="35">
        <f>ROUND($T$157*$U$157,3)</f>
        <v>0</v>
      </c>
      <c r="W157" s="78"/>
      <c r="X157" s="79">
        <v>150</v>
      </c>
      <c r="Y157" s="35">
        <f>$X$157+$W$157</f>
        <v>150</v>
      </c>
      <c r="Z157" s="35">
        <f>$T$157*$W$157</f>
        <v>0</v>
      </c>
      <c r="AA157" s="35">
        <f>$V$157*$X$157</f>
        <v>0</v>
      </c>
      <c r="AB157" s="35">
        <f>$AA$157+$Z$157</f>
        <v>0</v>
      </c>
      <c r="AC157" s="37"/>
      <c r="AD157" s="101"/>
    </row>
    <row r="158" spans="2:30" s="1" customFormat="1" ht="11.1" customHeight="1" outlineLevel="1" x14ac:dyDescent="0.2">
      <c r="B158" s="31"/>
      <c r="C158" s="32" t="s">
        <v>166</v>
      </c>
      <c r="D158" s="33" t="s">
        <v>80</v>
      </c>
      <c r="E158" s="33"/>
      <c r="F158" s="34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4">
        <f>$F$158+$G$158+$H$158+$I$158+$J$158+$K$158+$L$158+$M$158+$N$158+$O$158+$P$158+$Q$158+$R$158+$S$158</f>
        <v>0</v>
      </c>
      <c r="U158" s="40">
        <v>1</v>
      </c>
      <c r="V158" s="35">
        <f>ROUND($T$158*$U$158,3)</f>
        <v>0</v>
      </c>
      <c r="W158" s="78"/>
      <c r="X158" s="79">
        <v>5000</v>
      </c>
      <c r="Y158" s="35">
        <f>$X$158+$W$158</f>
        <v>5000</v>
      </c>
      <c r="Z158" s="35">
        <f>$T$158*$W$158</f>
        <v>0</v>
      </c>
      <c r="AA158" s="35">
        <f>$V$158*$X$158</f>
        <v>0</v>
      </c>
      <c r="AB158" s="35">
        <f>$AA$158+$Z$158</f>
        <v>0</v>
      </c>
      <c r="AC158" s="37"/>
      <c r="AD158" s="101"/>
    </row>
    <row r="159" spans="2:30" s="1" customFormat="1" ht="21.95" customHeight="1" outlineLevel="1" x14ac:dyDescent="0.2">
      <c r="B159" s="31"/>
      <c r="C159" s="32" t="s">
        <v>167</v>
      </c>
      <c r="D159" s="33" t="s">
        <v>112</v>
      </c>
      <c r="E159" s="33"/>
      <c r="F159" s="34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4">
        <f>$F$159+$G$159+$H$159+$I$159+$J$159+$K$159+$L$159+$M$159+$N$159+$O$159+$P$159+$Q$159+$R$159+$S$159</f>
        <v>0</v>
      </c>
      <c r="U159" s="40">
        <v>1</v>
      </c>
      <c r="V159" s="35">
        <f>ROUND($T$159*$U$159,3)</f>
        <v>0</v>
      </c>
      <c r="W159" s="78"/>
      <c r="X159" s="79">
        <v>300</v>
      </c>
      <c r="Y159" s="35">
        <f>$X$159+$W$159</f>
        <v>300</v>
      </c>
      <c r="Z159" s="35">
        <f>$T$159*$W$159</f>
        <v>0</v>
      </c>
      <c r="AA159" s="35">
        <f>$V$159*$X$159</f>
        <v>0</v>
      </c>
      <c r="AB159" s="35">
        <f>$AA$159+$Z$159</f>
        <v>0</v>
      </c>
      <c r="AC159" s="37" t="s">
        <v>118</v>
      </c>
      <c r="AD159" s="101"/>
    </row>
    <row r="160" spans="2:30" s="1" customFormat="1" ht="11.1" customHeight="1" outlineLevel="1" x14ac:dyDescent="0.2">
      <c r="B160" s="31"/>
      <c r="C160" s="32" t="s">
        <v>123</v>
      </c>
      <c r="D160" s="33" t="s">
        <v>80</v>
      </c>
      <c r="E160" s="33"/>
      <c r="F160" s="34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4">
        <f>$F$160+$G$160+$H$160+$I$160+$J$160+$K$160+$L$160+$M$160+$N$160+$O$160+$P$160+$Q$160+$R$160+$S$160</f>
        <v>0</v>
      </c>
      <c r="U160" s="40">
        <v>1</v>
      </c>
      <c r="V160" s="35">
        <f>ROUND($T$160*$U$160,3)</f>
        <v>0</v>
      </c>
      <c r="W160" s="78"/>
      <c r="X160" s="79">
        <v>260</v>
      </c>
      <c r="Y160" s="35">
        <f>$X$160+$W$160</f>
        <v>260</v>
      </c>
      <c r="Z160" s="35">
        <f>$T$160*$W$160</f>
        <v>0</v>
      </c>
      <c r="AA160" s="35">
        <f>$V$160*$X$160</f>
        <v>0</v>
      </c>
      <c r="AB160" s="35">
        <f>$AA$160+$Z$160</f>
        <v>0</v>
      </c>
      <c r="AC160" s="37"/>
      <c r="AD160" s="101"/>
    </row>
    <row r="161" spans="2:30" s="4" customFormat="1" ht="12" customHeight="1" outlineLevel="1" x14ac:dyDescent="0.2">
      <c r="B161" s="11"/>
      <c r="C161" s="12" t="s">
        <v>168</v>
      </c>
      <c r="D161" s="13"/>
      <c r="E161" s="13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86"/>
      <c r="X161" s="87"/>
      <c r="Y161" s="12"/>
      <c r="Z161" s="14">
        <f>$Z$162+$Z$165+$Z$168</f>
        <v>0</v>
      </c>
      <c r="AA161" s="14">
        <f>$AA$162+$AA$165+$AA$168</f>
        <v>9772.9060000000009</v>
      </c>
      <c r="AB161" s="14">
        <f>$AB$162+$AB$165+$AB$168</f>
        <v>9772.9060000000009</v>
      </c>
      <c r="AC161" s="15"/>
      <c r="AD161" s="98"/>
    </row>
    <row r="162" spans="2:30" s="16" customFormat="1" ht="21.95" customHeight="1" outlineLevel="1" x14ac:dyDescent="0.15">
      <c r="B162" s="17">
        <v>33</v>
      </c>
      <c r="C162" s="18" t="s">
        <v>169</v>
      </c>
      <c r="D162" s="19" t="s">
        <v>80</v>
      </c>
      <c r="E162" s="19"/>
      <c r="F162" s="20"/>
      <c r="G162" s="20"/>
      <c r="H162" s="20"/>
      <c r="I162" s="20"/>
      <c r="J162" s="22"/>
      <c r="K162" s="20">
        <v>9</v>
      </c>
      <c r="L162" s="22"/>
      <c r="M162" s="20">
        <v>7</v>
      </c>
      <c r="N162" s="20">
        <v>11</v>
      </c>
      <c r="O162" s="20"/>
      <c r="P162" s="20"/>
      <c r="Q162" s="22"/>
      <c r="R162" s="20"/>
      <c r="S162" s="20"/>
      <c r="T162" s="21">
        <f>K162+L162+M162+N162</f>
        <v>27</v>
      </c>
      <c r="U162" s="22"/>
      <c r="V162" s="20">
        <v>100</v>
      </c>
      <c r="W162" s="80"/>
      <c r="X162" s="81"/>
      <c r="Y162" s="22">
        <f>$AB$162/$V$162</f>
        <v>2.17706</v>
      </c>
      <c r="Z162" s="22">
        <f>$Z$163+$Z$164</f>
        <v>0</v>
      </c>
      <c r="AA162" s="22">
        <f>$AA$163+$AA$164</f>
        <v>217.70600000000002</v>
      </c>
      <c r="AB162" s="22">
        <f>$AB$163+$AB$164</f>
        <v>217.70600000000002</v>
      </c>
      <c r="AC162" s="24" t="s">
        <v>170</v>
      </c>
      <c r="AD162" s="99"/>
    </row>
    <row r="163" spans="2:30" s="25" customFormat="1" ht="11.1" customHeight="1" outlineLevel="1" x14ac:dyDescent="0.2">
      <c r="B163" s="26"/>
      <c r="C163" s="27" t="s">
        <v>32</v>
      </c>
      <c r="D163" s="28" t="s">
        <v>80</v>
      </c>
      <c r="E163" s="28"/>
      <c r="F163" s="29"/>
      <c r="G163" s="29"/>
      <c r="H163" s="29"/>
      <c r="I163" s="29"/>
      <c r="J163" s="30"/>
      <c r="K163" s="29">
        <v>9</v>
      </c>
      <c r="L163" s="30"/>
      <c r="M163" s="29">
        <v>7</v>
      </c>
      <c r="N163" s="29">
        <v>11</v>
      </c>
      <c r="O163" s="29"/>
      <c r="P163" s="29"/>
      <c r="Q163" s="30"/>
      <c r="R163" s="29"/>
      <c r="S163" s="29"/>
      <c r="T163" s="29">
        <f>$F$163+$G$163+$H$163+$I$163+$J$163+$K$163+$L$163+$M$163+$N$163+$O$163+$P$163+$Q$163+$R$163+$S$163</f>
        <v>27</v>
      </c>
      <c r="U163" s="29">
        <v>1</v>
      </c>
      <c r="V163" s="30">
        <f>ROUND($T$163*$U$163,3)</f>
        <v>27</v>
      </c>
      <c r="W163" s="76"/>
      <c r="X163" s="82"/>
      <c r="Y163" s="55">
        <f>$X$163+$W$163</f>
        <v>0</v>
      </c>
      <c r="Z163" s="30">
        <f>$T$163*$W$163</f>
        <v>0</v>
      </c>
      <c r="AA163" s="30">
        <f>$V$163*$X$163</f>
        <v>0</v>
      </c>
      <c r="AB163" s="30">
        <f>$AA$163+$Z$163</f>
        <v>0</v>
      </c>
      <c r="AC163" s="30"/>
      <c r="AD163" s="100"/>
    </row>
    <row r="164" spans="2:30" s="1" customFormat="1" ht="21.95" customHeight="1" outlineLevel="1" x14ac:dyDescent="0.2">
      <c r="B164" s="31"/>
      <c r="C164" s="32" t="s">
        <v>156</v>
      </c>
      <c r="D164" s="33" t="s">
        <v>69</v>
      </c>
      <c r="E164" s="33"/>
      <c r="F164" s="34"/>
      <c r="G164" s="34"/>
      <c r="H164" s="34"/>
      <c r="I164" s="34"/>
      <c r="J164" s="35"/>
      <c r="K164" s="34">
        <v>2.4300000000000002</v>
      </c>
      <c r="L164" s="35"/>
      <c r="M164" s="34">
        <v>1.89</v>
      </c>
      <c r="N164" s="34">
        <v>2.97</v>
      </c>
      <c r="O164" s="34"/>
      <c r="P164" s="34"/>
      <c r="Q164" s="35"/>
      <c r="R164" s="34"/>
      <c r="S164" s="34"/>
      <c r="T164" s="34">
        <f>$F$164+$G$164+$H$164+$I$164+$J$164+$K$164+$L$164+$M$164+$N$164+$O$164+$P$164+$Q$164+$R$164+$S$164</f>
        <v>7.2900000000000009</v>
      </c>
      <c r="U164" s="36">
        <v>0.15</v>
      </c>
      <c r="V164" s="35">
        <f>ROUND($T$164*$U$164,3)</f>
        <v>1.0940000000000001</v>
      </c>
      <c r="W164" s="78"/>
      <c r="X164" s="82">
        <v>199</v>
      </c>
      <c r="Y164" s="57">
        <f>$X$164+$W$164</f>
        <v>199</v>
      </c>
      <c r="Z164" s="35">
        <f>$T$164*$W$164</f>
        <v>0</v>
      </c>
      <c r="AA164" s="35">
        <f>$V$164*$X$164</f>
        <v>217.70600000000002</v>
      </c>
      <c r="AB164" s="35">
        <f>$AA$164+$Z$164</f>
        <v>217.70600000000002</v>
      </c>
      <c r="AC164" s="37"/>
      <c r="AD164" s="101"/>
    </row>
    <row r="165" spans="2:30" s="16" customFormat="1" ht="21.95" customHeight="1" outlineLevel="1" x14ac:dyDescent="0.15">
      <c r="B165" s="17">
        <v>34</v>
      </c>
      <c r="C165" s="18" t="s">
        <v>171</v>
      </c>
      <c r="D165" s="19" t="s">
        <v>112</v>
      </c>
      <c r="E165" s="19"/>
      <c r="F165" s="20"/>
      <c r="G165" s="20"/>
      <c r="H165" s="20"/>
      <c r="I165" s="20"/>
      <c r="J165" s="22"/>
      <c r="K165" s="20">
        <v>2.4300000000000002</v>
      </c>
      <c r="L165" s="22"/>
      <c r="M165" s="20">
        <v>1.89</v>
      </c>
      <c r="N165" s="20">
        <v>2.97</v>
      </c>
      <c r="O165" s="20"/>
      <c r="P165" s="20"/>
      <c r="Q165" s="22"/>
      <c r="R165" s="20"/>
      <c r="S165" s="20"/>
      <c r="T165" s="21">
        <f>K165+L165+M165+N165</f>
        <v>7.2900000000000009</v>
      </c>
      <c r="U165" s="22"/>
      <c r="V165" s="20">
        <v>27</v>
      </c>
      <c r="W165" s="80"/>
      <c r="X165" s="81"/>
      <c r="Y165" s="22">
        <f>$AB$165/$V$165</f>
        <v>66.75555555555556</v>
      </c>
      <c r="Z165" s="22">
        <f>$Z$166+$Z$167</f>
        <v>0</v>
      </c>
      <c r="AA165" s="22">
        <f>$AA$166+$AA$167</f>
        <v>1802.4</v>
      </c>
      <c r="AB165" s="22">
        <f>$AB$166+$AB$167</f>
        <v>1802.4</v>
      </c>
      <c r="AC165" s="24" t="s">
        <v>172</v>
      </c>
      <c r="AD165" s="99"/>
    </row>
    <row r="166" spans="2:30" s="25" customFormat="1" ht="11.1" customHeight="1" outlineLevel="1" x14ac:dyDescent="0.2">
      <c r="B166" s="26"/>
      <c r="C166" s="27" t="s">
        <v>32</v>
      </c>
      <c r="D166" s="28" t="s">
        <v>112</v>
      </c>
      <c r="E166" s="28"/>
      <c r="F166" s="29"/>
      <c r="G166" s="29"/>
      <c r="H166" s="29"/>
      <c r="I166" s="29"/>
      <c r="J166" s="30"/>
      <c r="K166" s="29">
        <v>2.4300000000000002</v>
      </c>
      <c r="L166" s="30"/>
      <c r="M166" s="29">
        <v>1.89</v>
      </c>
      <c r="N166" s="29">
        <v>2.97</v>
      </c>
      <c r="O166" s="29"/>
      <c r="P166" s="29"/>
      <c r="Q166" s="30"/>
      <c r="R166" s="29"/>
      <c r="S166" s="29"/>
      <c r="T166" s="29">
        <f>$F$166+$G$166+$H$166+$I$166+$J$166+$K$166+$L$166+$M$166+$N$166+$O$166+$P$166+$Q$166+$R$166+$S$166</f>
        <v>7.2900000000000009</v>
      </c>
      <c r="U166" s="29">
        <v>1</v>
      </c>
      <c r="V166" s="30">
        <f>ROUND($T$166*$U$166,3)</f>
        <v>7.29</v>
      </c>
      <c r="W166" s="76"/>
      <c r="X166" s="82"/>
      <c r="Y166" s="55">
        <f>$X$166+$W$166</f>
        <v>0</v>
      </c>
      <c r="Z166" s="30">
        <f>$T$166*$W$166</f>
        <v>0</v>
      </c>
      <c r="AA166" s="30">
        <f>$V$166*$X$166</f>
        <v>0</v>
      </c>
      <c r="AB166" s="30">
        <f>$AA$166+$Z$166</f>
        <v>0</v>
      </c>
      <c r="AC166" s="30"/>
      <c r="AD166" s="100"/>
    </row>
    <row r="167" spans="2:30" s="1" customFormat="1" ht="11.1" customHeight="1" outlineLevel="1" x14ac:dyDescent="0.2">
      <c r="B167" s="31"/>
      <c r="C167" s="32" t="s">
        <v>173</v>
      </c>
      <c r="D167" s="33" t="s">
        <v>67</v>
      </c>
      <c r="E167" s="33"/>
      <c r="F167" s="34"/>
      <c r="G167" s="34"/>
      <c r="H167" s="34"/>
      <c r="I167" s="34"/>
      <c r="J167" s="35"/>
      <c r="K167" s="34">
        <v>0.48599999999999999</v>
      </c>
      <c r="L167" s="35"/>
      <c r="M167" s="34">
        <v>0.378</v>
      </c>
      <c r="N167" s="34">
        <v>0.59399999999999997</v>
      </c>
      <c r="O167" s="34"/>
      <c r="P167" s="34"/>
      <c r="Q167" s="35"/>
      <c r="R167" s="34"/>
      <c r="S167" s="34"/>
      <c r="T167" s="34">
        <f>$F$167+$G$167+$H$167+$I$167+$J$167+$K$167+$L$167+$M$167+$N$167+$O$167+$P$167+$Q$167+$R$167+$S$167</f>
        <v>1.458</v>
      </c>
      <c r="U167" s="36">
        <v>1.03</v>
      </c>
      <c r="V167" s="35">
        <f>ROUND($T$167*$U$167,3)</f>
        <v>1.502</v>
      </c>
      <c r="W167" s="78"/>
      <c r="X167" s="79">
        <v>1200</v>
      </c>
      <c r="Y167" s="35">
        <f>$X$167+$W$167</f>
        <v>1200</v>
      </c>
      <c r="Z167" s="35">
        <f>$T$167*$W$167</f>
        <v>0</v>
      </c>
      <c r="AA167" s="35">
        <f>$V$167*$X$167</f>
        <v>1802.4</v>
      </c>
      <c r="AB167" s="35">
        <f>$AA$167+$Z$167</f>
        <v>1802.4</v>
      </c>
      <c r="AC167" s="37"/>
      <c r="AD167" s="101"/>
    </row>
    <row r="168" spans="2:30" s="16" customFormat="1" ht="32.1" customHeight="1" outlineLevel="1" x14ac:dyDescent="0.15">
      <c r="B168" s="17">
        <v>35</v>
      </c>
      <c r="C168" s="18" t="s">
        <v>174</v>
      </c>
      <c r="D168" s="19" t="s">
        <v>67</v>
      </c>
      <c r="E168" s="19"/>
      <c r="F168" s="20"/>
      <c r="G168" s="20"/>
      <c r="H168" s="20"/>
      <c r="I168" s="20"/>
      <c r="J168" s="20"/>
      <c r="K168" s="20">
        <v>16.239999999999998</v>
      </c>
      <c r="L168" s="20">
        <v>9.8260000000000005</v>
      </c>
      <c r="M168" s="20">
        <v>14.234</v>
      </c>
      <c r="N168" s="20">
        <v>17.266999999999999</v>
      </c>
      <c r="O168" s="20"/>
      <c r="P168" s="20"/>
      <c r="Q168" s="20"/>
      <c r="R168" s="20"/>
      <c r="S168" s="20"/>
      <c r="T168" s="21">
        <f>K168+L168+M168+N168</f>
        <v>57.566999999999993</v>
      </c>
      <c r="U168" s="22"/>
      <c r="V168" s="20">
        <v>212.52199999999999</v>
      </c>
      <c r="W168" s="80"/>
      <c r="X168" s="81"/>
      <c r="Y168" s="22">
        <f>$AB$168/$V$168</f>
        <v>36.479987954188275</v>
      </c>
      <c r="Z168" s="22">
        <f>$Z$169+$Z$170</f>
        <v>0</v>
      </c>
      <c r="AA168" s="22">
        <f>$AA$169+$AA$170</f>
        <v>7752.8</v>
      </c>
      <c r="AB168" s="22">
        <f>$AB$169+$AB$170</f>
        <v>7752.8</v>
      </c>
      <c r="AC168" s="24" t="s">
        <v>175</v>
      </c>
      <c r="AD168" s="99"/>
    </row>
    <row r="169" spans="2:30" s="25" customFormat="1" ht="11.1" customHeight="1" outlineLevel="1" x14ac:dyDescent="0.2">
      <c r="B169" s="26"/>
      <c r="C169" s="27" t="s">
        <v>32</v>
      </c>
      <c r="D169" s="28" t="s">
        <v>67</v>
      </c>
      <c r="E169" s="28"/>
      <c r="F169" s="29"/>
      <c r="G169" s="29"/>
      <c r="H169" s="29"/>
      <c r="I169" s="29"/>
      <c r="J169" s="29"/>
      <c r="K169" s="29">
        <v>16.239999999999998</v>
      </c>
      <c r="L169" s="29">
        <v>9.8260000000000005</v>
      </c>
      <c r="M169" s="29">
        <v>14.234</v>
      </c>
      <c r="N169" s="29">
        <v>17.266999999999999</v>
      </c>
      <c r="O169" s="29"/>
      <c r="P169" s="29"/>
      <c r="Q169" s="29"/>
      <c r="R169" s="29"/>
      <c r="S169" s="29"/>
      <c r="T169" s="29">
        <f>$F$169+$G$169+$H$169+$I$169+$J$169+$K$169+$L$169+$M$169+$N$169+$O$169+$P$169+$Q$169+$R$169+$S$169</f>
        <v>57.566999999999993</v>
      </c>
      <c r="U169" s="29">
        <v>1</v>
      </c>
      <c r="V169" s="30">
        <f>ROUND($T$169*$U$169,3)</f>
        <v>57.567</v>
      </c>
      <c r="W169" s="76"/>
      <c r="X169" s="82"/>
      <c r="Y169" s="55">
        <f>$X$169+$W$169</f>
        <v>0</v>
      </c>
      <c r="Z169" s="30">
        <f>$T$169*$W$169</f>
        <v>0</v>
      </c>
      <c r="AA169" s="30">
        <f>$V$169*$X$169</f>
        <v>0</v>
      </c>
      <c r="AB169" s="30">
        <f>$AA$169+$Z$169</f>
        <v>0</v>
      </c>
      <c r="AC169" s="30"/>
      <c r="AD169" s="100"/>
    </row>
    <row r="170" spans="2:30" s="1" customFormat="1" ht="11.1" customHeight="1" outlineLevel="1" x14ac:dyDescent="0.2">
      <c r="B170" s="31"/>
      <c r="C170" s="32" t="s">
        <v>176</v>
      </c>
      <c r="D170" s="33" t="s">
        <v>78</v>
      </c>
      <c r="E170" s="33"/>
      <c r="F170" s="34"/>
      <c r="G170" s="34"/>
      <c r="H170" s="34"/>
      <c r="I170" s="34"/>
      <c r="J170" s="34"/>
      <c r="K170" s="34">
        <v>0.48699999999999999</v>
      </c>
      <c r="L170" s="34">
        <v>0.29499999999999998</v>
      </c>
      <c r="M170" s="34">
        <v>0.42699999999999999</v>
      </c>
      <c r="N170" s="34">
        <v>0.51800000000000002</v>
      </c>
      <c r="O170" s="34"/>
      <c r="P170" s="34"/>
      <c r="Q170" s="34"/>
      <c r="R170" s="34"/>
      <c r="S170" s="34"/>
      <c r="T170" s="34">
        <f>$F$170+$G$170+$H$170+$I$170+$J$170+$K$170+$L$170+$M$170+$N$170+$O$170+$P$170+$Q$170+$R$170+$S$170</f>
        <v>1.7270000000000001</v>
      </c>
      <c r="U170" s="36">
        <v>1.02</v>
      </c>
      <c r="V170" s="35">
        <f>ROUND($T$170*$U$170,3)</f>
        <v>1.762</v>
      </c>
      <c r="W170" s="78"/>
      <c r="X170" s="79">
        <v>4400</v>
      </c>
      <c r="Y170" s="35">
        <f>$X$170+$W$170</f>
        <v>4400</v>
      </c>
      <c r="Z170" s="35">
        <f>$T$170*$W$170</f>
        <v>0</v>
      </c>
      <c r="AA170" s="35">
        <f>$V$170*$X$170</f>
        <v>7752.8</v>
      </c>
      <c r="AB170" s="35">
        <f>$AA$170+$Z$170</f>
        <v>7752.8</v>
      </c>
      <c r="AC170" s="37"/>
      <c r="AD170" s="101"/>
    </row>
    <row r="171" spans="2:30" s="1" customFormat="1" ht="12" customHeight="1" x14ac:dyDescent="0.2">
      <c r="B171" s="7"/>
      <c r="C171" s="8" t="s">
        <v>177</v>
      </c>
      <c r="D171" s="9"/>
      <c r="E171" s="9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92"/>
      <c r="X171" s="87"/>
      <c r="Y171" s="10"/>
      <c r="Z171" s="10">
        <f>$Z$172</f>
        <v>0</v>
      </c>
      <c r="AA171" s="10">
        <f>$AA$172</f>
        <v>87842.263399999996</v>
      </c>
      <c r="AB171" s="10">
        <f>$AB$172</f>
        <v>87842.263399999996</v>
      </c>
      <c r="AC171" s="10"/>
      <c r="AD171" s="92"/>
    </row>
    <row r="172" spans="2:30" s="4" customFormat="1" ht="12" customHeight="1" outlineLevel="1" x14ac:dyDescent="0.2">
      <c r="B172" s="11"/>
      <c r="C172" s="12" t="s">
        <v>178</v>
      </c>
      <c r="D172" s="13"/>
      <c r="E172" s="13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86"/>
      <c r="X172" s="81"/>
      <c r="Y172" s="12"/>
      <c r="Z172" s="14">
        <f>$Z$173+$Z$178+$Z$184</f>
        <v>0</v>
      </c>
      <c r="AA172" s="14">
        <f>$AA$173+$AA$178+$AA$184</f>
        <v>87842.263399999996</v>
      </c>
      <c r="AB172" s="14">
        <f>$AB$173+$AB$178+$AB$184</f>
        <v>87842.263399999996</v>
      </c>
      <c r="AC172" s="15"/>
      <c r="AD172" s="98"/>
    </row>
    <row r="173" spans="2:30" s="16" customFormat="1" ht="42" customHeight="1" outlineLevel="1" x14ac:dyDescent="0.15">
      <c r="B173" s="17">
        <v>36</v>
      </c>
      <c r="C173" s="18" t="s">
        <v>179</v>
      </c>
      <c r="D173" s="19" t="s">
        <v>180</v>
      </c>
      <c r="E173" s="19"/>
      <c r="F173" s="22"/>
      <c r="G173" s="20"/>
      <c r="H173" s="20"/>
      <c r="I173" s="20"/>
      <c r="J173" s="22"/>
      <c r="K173" s="22"/>
      <c r="L173" s="22"/>
      <c r="M173" s="20">
        <v>0.124</v>
      </c>
      <c r="N173" s="20">
        <v>0.30099999999999999</v>
      </c>
      <c r="O173" s="20"/>
      <c r="P173" s="22"/>
      <c r="Q173" s="22"/>
      <c r="R173" s="22"/>
      <c r="S173" s="20"/>
      <c r="T173" s="21">
        <f>K173+L173+M173+N173</f>
        <v>0.42499999999999999</v>
      </c>
      <c r="U173" s="22"/>
      <c r="V173" s="20">
        <v>1.7869999999999999</v>
      </c>
      <c r="W173" s="80"/>
      <c r="X173" s="80"/>
      <c r="Y173" s="22">
        <f>$AB$173/$V$173</f>
        <v>24961.980973698937</v>
      </c>
      <c r="Z173" s="22">
        <f>$Z$174+$Z$175+$Z$176+$Z$177</f>
        <v>0</v>
      </c>
      <c r="AA173" s="22">
        <f>$AA$174+$AA$175+$AA$176+$AA$177</f>
        <v>44607.06</v>
      </c>
      <c r="AB173" s="22">
        <f>$AB$174+$AB$175+$AB$176+$AB$177</f>
        <v>44607.06</v>
      </c>
      <c r="AC173" s="24" t="s">
        <v>181</v>
      </c>
      <c r="AD173" s="99"/>
    </row>
    <row r="174" spans="2:30" s="25" customFormat="1" ht="11.1" customHeight="1" outlineLevel="1" x14ac:dyDescent="0.2">
      <c r="B174" s="26"/>
      <c r="C174" s="27" t="s">
        <v>32</v>
      </c>
      <c r="D174" s="28" t="s">
        <v>180</v>
      </c>
      <c r="E174" s="28"/>
      <c r="F174" s="30"/>
      <c r="G174" s="29"/>
      <c r="H174" s="29"/>
      <c r="I174" s="29"/>
      <c r="J174" s="30"/>
      <c r="K174" s="30"/>
      <c r="L174" s="30"/>
      <c r="M174" s="29">
        <v>0.124</v>
      </c>
      <c r="N174" s="29">
        <v>0.30099999999999999</v>
      </c>
      <c r="O174" s="29"/>
      <c r="P174" s="30"/>
      <c r="Q174" s="30"/>
      <c r="R174" s="30"/>
      <c r="S174" s="29"/>
      <c r="T174" s="29">
        <f>$F$174+$G$174+$H$174+$I$174+$J$174+$K$174+$L$174+$M$174+$N$174+$O$174+$P$174+$Q$174+$R$174+$S$174</f>
        <v>0.42499999999999999</v>
      </c>
      <c r="U174" s="29">
        <v>1</v>
      </c>
      <c r="V174" s="30">
        <f>ROUND($T$174*$U$174,3)</f>
        <v>0.42499999999999999</v>
      </c>
      <c r="W174" s="85"/>
      <c r="X174" s="79"/>
      <c r="Y174" s="56">
        <f>$X$174+$W$174</f>
        <v>0</v>
      </c>
      <c r="Z174" s="30">
        <f>$T$174*$W$174</f>
        <v>0</v>
      </c>
      <c r="AA174" s="30">
        <f>$V$174*$X$174</f>
        <v>0</v>
      </c>
      <c r="AB174" s="30">
        <f>$AA$174+$Z$174</f>
        <v>0</v>
      </c>
      <c r="AC174" s="30"/>
      <c r="AD174" s="100"/>
    </row>
    <row r="175" spans="2:30" s="1" customFormat="1" ht="11.1" customHeight="1" outlineLevel="1" x14ac:dyDescent="0.2">
      <c r="B175" s="31"/>
      <c r="C175" s="32" t="s">
        <v>182</v>
      </c>
      <c r="D175" s="33" t="s">
        <v>80</v>
      </c>
      <c r="E175" s="33"/>
      <c r="F175" s="35"/>
      <c r="G175" s="34"/>
      <c r="H175" s="34"/>
      <c r="I175" s="34"/>
      <c r="J175" s="35"/>
      <c r="K175" s="35"/>
      <c r="L175" s="35"/>
      <c r="M175" s="34">
        <v>4</v>
      </c>
      <c r="N175" s="34">
        <v>12</v>
      </c>
      <c r="O175" s="34"/>
      <c r="P175" s="35"/>
      <c r="Q175" s="35"/>
      <c r="R175" s="35"/>
      <c r="S175" s="34"/>
      <c r="T175" s="34">
        <f>$F$175+$G$175+$H$175+$I$175+$J$175+$K$175+$L$175+$M$175+$N$175+$O$175+$P$175+$Q$175+$R$175+$S$175</f>
        <v>16</v>
      </c>
      <c r="U175" s="40">
        <v>1</v>
      </c>
      <c r="V175" s="35">
        <f>ROUND($T$175*$U$175,3)</f>
        <v>16</v>
      </c>
      <c r="W175" s="78"/>
      <c r="X175" s="79">
        <v>150</v>
      </c>
      <c r="Y175" s="35">
        <f>$X$175+$W$175</f>
        <v>150</v>
      </c>
      <c r="Z175" s="35">
        <f>$T$175*$W$175</f>
        <v>0</v>
      </c>
      <c r="AA175" s="35">
        <f>$V$175*$X$175</f>
        <v>2400</v>
      </c>
      <c r="AB175" s="35">
        <f>$AA$175+$Z$175</f>
        <v>2400</v>
      </c>
      <c r="AC175" s="37"/>
      <c r="AD175" s="101"/>
    </row>
    <row r="176" spans="2:30" s="1" customFormat="1" ht="11.1" customHeight="1" outlineLevel="1" x14ac:dyDescent="0.2">
      <c r="B176" s="31"/>
      <c r="C176" s="32" t="s">
        <v>183</v>
      </c>
      <c r="D176" s="33" t="s">
        <v>180</v>
      </c>
      <c r="E176" s="33"/>
      <c r="F176" s="35"/>
      <c r="G176" s="34"/>
      <c r="H176" s="34"/>
      <c r="I176" s="34"/>
      <c r="J176" s="35"/>
      <c r="K176" s="35"/>
      <c r="L176" s="35"/>
      <c r="M176" s="34">
        <v>2E-3</v>
      </c>
      <c r="N176" s="34">
        <v>7.0000000000000001E-3</v>
      </c>
      <c r="O176" s="34"/>
      <c r="P176" s="35"/>
      <c r="Q176" s="35"/>
      <c r="R176" s="35"/>
      <c r="S176" s="34"/>
      <c r="T176" s="34">
        <f>$F$176+$G$176+$H$176+$I$176+$J$176+$K$176+$L$176+$M$176+$N$176+$O$176+$P$176+$Q$176+$R$176+$S$176</f>
        <v>9.0000000000000011E-3</v>
      </c>
      <c r="U176" s="36">
        <v>1.03</v>
      </c>
      <c r="V176" s="35">
        <f>ROUND($T$176*$U$176,3)</f>
        <v>8.9999999999999993E-3</v>
      </c>
      <c r="W176" s="78"/>
      <c r="X176" s="79">
        <v>66340</v>
      </c>
      <c r="Y176" s="57">
        <f>$X$176+$W$176</f>
        <v>66340</v>
      </c>
      <c r="Z176" s="35">
        <f>$T$176*$W$176</f>
        <v>0</v>
      </c>
      <c r="AA176" s="35">
        <f>$V$176*$X$176</f>
        <v>597.05999999999995</v>
      </c>
      <c r="AB176" s="35">
        <f>$AA$176+$Z$176</f>
        <v>597.05999999999995</v>
      </c>
      <c r="AC176" s="37"/>
      <c r="AD176" s="101"/>
    </row>
    <row r="177" spans="2:30" s="1" customFormat="1" ht="11.1" customHeight="1" outlineLevel="1" x14ac:dyDescent="0.2">
      <c r="B177" s="31"/>
      <c r="C177" s="32" t="s">
        <v>184</v>
      </c>
      <c r="D177" s="33" t="s">
        <v>180</v>
      </c>
      <c r="E177" s="33"/>
      <c r="F177" s="35"/>
      <c r="G177" s="34"/>
      <c r="H177" s="34"/>
      <c r="I177" s="34"/>
      <c r="J177" s="35"/>
      <c r="K177" s="35"/>
      <c r="L177" s="35"/>
      <c r="M177" s="34">
        <v>0.124</v>
      </c>
      <c r="N177" s="34">
        <v>0.30099999999999999</v>
      </c>
      <c r="O177" s="34"/>
      <c r="P177" s="35"/>
      <c r="Q177" s="35"/>
      <c r="R177" s="35"/>
      <c r="S177" s="34"/>
      <c r="T177" s="34">
        <f>$F$177+$G$177+$H$177+$I$177+$J$177+$K$177+$L$177+$M$177+$N$177+$O$177+$P$177+$Q$177+$R$177+$S$177</f>
        <v>0.42499999999999999</v>
      </c>
      <c r="U177" s="36">
        <v>1.03</v>
      </c>
      <c r="V177" s="35">
        <f>ROUND($T$177*$U$177,3)</f>
        <v>0.438</v>
      </c>
      <c r="W177" s="78"/>
      <c r="X177" s="79">
        <v>95000</v>
      </c>
      <c r="Y177" s="57">
        <f>$X$177+$W$177</f>
        <v>95000</v>
      </c>
      <c r="Z177" s="35">
        <f>$T$177*$W$177</f>
        <v>0</v>
      </c>
      <c r="AA177" s="35">
        <f>$V$177*$X$177</f>
        <v>41610</v>
      </c>
      <c r="AB177" s="35">
        <f>$AA$177+$Z$177</f>
        <v>41610</v>
      </c>
      <c r="AC177" s="37" t="s">
        <v>185</v>
      </c>
      <c r="AD177" s="101"/>
    </row>
    <row r="178" spans="2:30" s="16" customFormat="1" ht="32.1" customHeight="1" outlineLevel="1" x14ac:dyDescent="0.15">
      <c r="B178" s="17">
        <v>37</v>
      </c>
      <c r="C178" s="18" t="s">
        <v>186</v>
      </c>
      <c r="D178" s="19" t="s">
        <v>112</v>
      </c>
      <c r="E178" s="19"/>
      <c r="F178" s="22"/>
      <c r="G178" s="20"/>
      <c r="H178" s="20"/>
      <c r="I178" s="20"/>
      <c r="J178" s="22"/>
      <c r="K178" s="22"/>
      <c r="L178" s="22"/>
      <c r="M178" s="20">
        <v>6.75</v>
      </c>
      <c r="N178" s="20">
        <v>16.335000000000001</v>
      </c>
      <c r="O178" s="20"/>
      <c r="P178" s="22"/>
      <c r="Q178" s="22"/>
      <c r="R178" s="22"/>
      <c r="S178" s="20"/>
      <c r="T178" s="21">
        <f>K178+L178+M178+N178</f>
        <v>23.085000000000001</v>
      </c>
      <c r="U178" s="22"/>
      <c r="V178" s="20">
        <v>97.03</v>
      </c>
      <c r="W178" s="80"/>
      <c r="X178" s="81"/>
      <c r="Y178" s="22">
        <f>$AB$178/$V$178</f>
        <v>148.89584046171288</v>
      </c>
      <c r="Z178" s="22">
        <f>$Z$179+$Z$180+$Z$181+$Z$182+$Z$183</f>
        <v>0</v>
      </c>
      <c r="AA178" s="22">
        <f>$AA$179+$AA$180+$AA$181+$AA$182+$AA$183</f>
        <v>14447.363400000002</v>
      </c>
      <c r="AB178" s="22">
        <f>$AB$179+$AB$180+$AB$181+$AB$182+$AB$183</f>
        <v>14447.363400000002</v>
      </c>
      <c r="AC178" s="24" t="s">
        <v>187</v>
      </c>
      <c r="AD178" s="99"/>
    </row>
    <row r="179" spans="2:30" s="25" customFormat="1" ht="11.1" customHeight="1" outlineLevel="1" x14ac:dyDescent="0.2">
      <c r="B179" s="26"/>
      <c r="C179" s="27" t="s">
        <v>32</v>
      </c>
      <c r="D179" s="28" t="s">
        <v>112</v>
      </c>
      <c r="E179" s="28"/>
      <c r="F179" s="30"/>
      <c r="G179" s="29"/>
      <c r="H179" s="29"/>
      <c r="I179" s="29"/>
      <c r="J179" s="30"/>
      <c r="K179" s="30"/>
      <c r="L179" s="30"/>
      <c r="M179" s="29">
        <v>6.75</v>
      </c>
      <c r="N179" s="29">
        <v>16.335000000000001</v>
      </c>
      <c r="O179" s="29"/>
      <c r="P179" s="30"/>
      <c r="Q179" s="30"/>
      <c r="R179" s="30"/>
      <c r="S179" s="29"/>
      <c r="T179" s="29">
        <f>$F$179+$G$179+$H$179+$I$179+$J$179+$K$179+$L$179+$M$179+$N$179+$O$179+$P$179+$Q$179+$R$179+$S$179</f>
        <v>23.085000000000001</v>
      </c>
      <c r="U179" s="29">
        <v>1</v>
      </c>
      <c r="V179" s="30">
        <f>ROUND($T$179*$U$179,3)</f>
        <v>23.085000000000001</v>
      </c>
      <c r="W179" s="76"/>
      <c r="X179" s="82"/>
      <c r="Y179" s="55">
        <f>$X$179+$W$179</f>
        <v>0</v>
      </c>
      <c r="Z179" s="30">
        <f>$T$179*$W$179</f>
        <v>0</v>
      </c>
      <c r="AA179" s="30">
        <f>$V$179*$X$179</f>
        <v>0</v>
      </c>
      <c r="AB179" s="30">
        <f>$AA$179+$Z$179</f>
        <v>0</v>
      </c>
      <c r="AC179" s="30"/>
      <c r="AD179" s="100"/>
    </row>
    <row r="180" spans="2:30" s="1" customFormat="1" ht="21.95" customHeight="1" outlineLevel="1" x14ac:dyDescent="0.2">
      <c r="B180" s="31"/>
      <c r="C180" s="32" t="s">
        <v>188</v>
      </c>
      <c r="D180" s="33" t="s">
        <v>80</v>
      </c>
      <c r="E180" s="33"/>
      <c r="F180" s="35"/>
      <c r="G180" s="34"/>
      <c r="H180" s="34"/>
      <c r="I180" s="34"/>
      <c r="J180" s="35"/>
      <c r="K180" s="35"/>
      <c r="L180" s="35"/>
      <c r="M180" s="34">
        <v>27</v>
      </c>
      <c r="N180" s="34">
        <v>65</v>
      </c>
      <c r="O180" s="34"/>
      <c r="P180" s="35"/>
      <c r="Q180" s="35"/>
      <c r="R180" s="35"/>
      <c r="S180" s="34"/>
      <c r="T180" s="34">
        <f>$F$180+$G$180+$H$180+$I$180+$J$180+$K$180+$L$180+$M$180+$N$180+$O$180+$P$180+$Q$180+$R$180+$S$180</f>
        <v>92</v>
      </c>
      <c r="U180" s="40">
        <v>1</v>
      </c>
      <c r="V180" s="35">
        <f>ROUND($T$180*$U$180,3)</f>
        <v>92</v>
      </c>
      <c r="W180" s="78"/>
      <c r="X180" s="79">
        <v>2.59</v>
      </c>
      <c r="Y180" s="35">
        <f>$X$180+$W$180</f>
        <v>2.59</v>
      </c>
      <c r="Z180" s="35">
        <f>$T$180*$W$180</f>
        <v>0</v>
      </c>
      <c r="AA180" s="35">
        <f>$V$180*$X$180</f>
        <v>238.27999999999997</v>
      </c>
      <c r="AB180" s="35">
        <f>$AA$180+$Z$180</f>
        <v>238.27999999999997</v>
      </c>
      <c r="AC180" s="37"/>
      <c r="AD180" s="101"/>
    </row>
    <row r="181" spans="2:30" s="1" customFormat="1" ht="11.1" customHeight="1" outlineLevel="1" x14ac:dyDescent="0.2">
      <c r="B181" s="31"/>
      <c r="C181" s="32" t="s">
        <v>109</v>
      </c>
      <c r="D181" s="33" t="s">
        <v>67</v>
      </c>
      <c r="E181" s="33"/>
      <c r="F181" s="35"/>
      <c r="G181" s="34"/>
      <c r="H181" s="34"/>
      <c r="I181" s="34"/>
      <c r="J181" s="35"/>
      <c r="K181" s="35"/>
      <c r="L181" s="35"/>
      <c r="M181" s="34">
        <v>2.2280000000000002</v>
      </c>
      <c r="N181" s="34">
        <v>5.391</v>
      </c>
      <c r="O181" s="34"/>
      <c r="P181" s="35"/>
      <c r="Q181" s="35"/>
      <c r="R181" s="35"/>
      <c r="S181" s="34"/>
      <c r="T181" s="34">
        <f>$F$181+$G$181+$H$181+$I$181+$J$181+$K$181+$L$181+$M$181+$N$181+$O$181+$P$181+$Q$181+$R$181+$S$181</f>
        <v>7.6189999999999998</v>
      </c>
      <c r="U181" s="36">
        <v>1.02</v>
      </c>
      <c r="V181" s="35">
        <f>ROUND($T$181*$U$181,3)</f>
        <v>7.7709999999999999</v>
      </c>
      <c r="W181" s="78"/>
      <c r="X181" s="79">
        <v>340</v>
      </c>
      <c r="Y181" s="36">
        <f>$X$181+$W$181</f>
        <v>340</v>
      </c>
      <c r="Z181" s="35">
        <f>$T$181*$W$181</f>
        <v>0</v>
      </c>
      <c r="AA181" s="35">
        <f>$V$181*$X$181</f>
        <v>2642.14</v>
      </c>
      <c r="AB181" s="35">
        <f>$AA$181+$Z$181</f>
        <v>2642.14</v>
      </c>
      <c r="AC181" s="37"/>
      <c r="AD181" s="101"/>
    </row>
    <row r="182" spans="2:30" s="1" customFormat="1" ht="11.1" customHeight="1" outlineLevel="1" x14ac:dyDescent="0.2">
      <c r="B182" s="31"/>
      <c r="C182" s="32" t="s">
        <v>152</v>
      </c>
      <c r="D182" s="33" t="s">
        <v>112</v>
      </c>
      <c r="E182" s="33"/>
      <c r="F182" s="35"/>
      <c r="G182" s="34"/>
      <c r="H182" s="34"/>
      <c r="I182" s="34"/>
      <c r="J182" s="35"/>
      <c r="K182" s="35"/>
      <c r="L182" s="35"/>
      <c r="M182" s="34">
        <v>13.5</v>
      </c>
      <c r="N182" s="34">
        <v>32.67</v>
      </c>
      <c r="O182" s="34"/>
      <c r="P182" s="35"/>
      <c r="Q182" s="35"/>
      <c r="R182" s="35"/>
      <c r="S182" s="34"/>
      <c r="T182" s="34">
        <f>$F$182+$G$182+$H$182+$I$182+$J$182+$K$182+$L$182+$M$182+$N$182+$O$182+$P$182+$Q$182+$R$182+$S$182</f>
        <v>46.17</v>
      </c>
      <c r="U182" s="35">
        <f>1.02</f>
        <v>1.02</v>
      </c>
      <c r="V182" s="35">
        <f>ROUND($T$182*$U$182,3)</f>
        <v>47.093000000000004</v>
      </c>
      <c r="W182" s="78"/>
      <c r="X182" s="75">
        <v>233.8</v>
      </c>
      <c r="Y182" s="36">
        <f>$X$182+$W$182</f>
        <v>233.8</v>
      </c>
      <c r="Z182" s="35">
        <f>$T$182*$W$182</f>
        <v>0</v>
      </c>
      <c r="AA182" s="35">
        <f>$V$182*$X$182</f>
        <v>11010.343400000002</v>
      </c>
      <c r="AB182" s="35">
        <f>$AA$182+$Z$182</f>
        <v>11010.343400000002</v>
      </c>
      <c r="AC182" s="37" t="s">
        <v>189</v>
      </c>
      <c r="AD182" s="101"/>
    </row>
    <row r="183" spans="2:30" s="1" customFormat="1" ht="21.95" customHeight="1" outlineLevel="1" x14ac:dyDescent="0.2">
      <c r="B183" s="31"/>
      <c r="C183" s="32" t="s">
        <v>147</v>
      </c>
      <c r="D183" s="33" t="s">
        <v>80</v>
      </c>
      <c r="E183" s="33"/>
      <c r="F183" s="35"/>
      <c r="G183" s="34"/>
      <c r="H183" s="34"/>
      <c r="I183" s="34"/>
      <c r="J183" s="35"/>
      <c r="K183" s="35"/>
      <c r="L183" s="35"/>
      <c r="M183" s="34">
        <v>27</v>
      </c>
      <c r="N183" s="34">
        <v>65</v>
      </c>
      <c r="O183" s="34"/>
      <c r="P183" s="35"/>
      <c r="Q183" s="35"/>
      <c r="R183" s="35"/>
      <c r="S183" s="34"/>
      <c r="T183" s="34">
        <f>$F$183+$G$183+$H$183+$I$183+$J$183+$K$183+$L$183+$M$183+$N$183+$O$183+$P$183+$Q$183+$R$183+$S$183</f>
        <v>92</v>
      </c>
      <c r="U183" s="35">
        <f>1</f>
        <v>1</v>
      </c>
      <c r="V183" s="35">
        <f>ROUND($T$183*$U$183,3)</f>
        <v>92</v>
      </c>
      <c r="W183" s="78"/>
      <c r="X183" s="79">
        <v>6.05</v>
      </c>
      <c r="Y183" s="36">
        <f>$X$183+$W$183</f>
        <v>6.05</v>
      </c>
      <c r="Z183" s="35">
        <f>$T$183*$W$183</f>
        <v>0</v>
      </c>
      <c r="AA183" s="35">
        <f>$V$183*$X$183</f>
        <v>556.6</v>
      </c>
      <c r="AB183" s="35">
        <f>$AA$183+$Z$183</f>
        <v>556.6</v>
      </c>
      <c r="AC183" s="37" t="s">
        <v>190</v>
      </c>
      <c r="AD183" s="101"/>
    </row>
    <row r="184" spans="2:30" s="16" customFormat="1" ht="21.95" customHeight="1" outlineLevel="1" x14ac:dyDescent="0.15">
      <c r="B184" s="17">
        <v>38</v>
      </c>
      <c r="C184" s="18" t="s">
        <v>191</v>
      </c>
      <c r="D184" s="19" t="s">
        <v>112</v>
      </c>
      <c r="E184" s="19"/>
      <c r="F184" s="22"/>
      <c r="G184" s="20"/>
      <c r="H184" s="20"/>
      <c r="I184" s="20"/>
      <c r="J184" s="22"/>
      <c r="K184" s="22"/>
      <c r="L184" s="22"/>
      <c r="M184" s="20">
        <v>6.75</v>
      </c>
      <c r="N184" s="20">
        <v>16.335000000000001</v>
      </c>
      <c r="O184" s="20"/>
      <c r="P184" s="22"/>
      <c r="Q184" s="22"/>
      <c r="R184" s="22"/>
      <c r="S184" s="20"/>
      <c r="T184" s="21">
        <f>K184+L184+M184+N184</f>
        <v>23.085000000000001</v>
      </c>
      <c r="U184" s="22"/>
      <c r="V184" s="20">
        <v>97.03</v>
      </c>
      <c r="W184" s="80"/>
      <c r="X184" s="81"/>
      <c r="Y184" s="22">
        <f>$AB$184/$V$184</f>
        <v>296.69009584664536</v>
      </c>
      <c r="Z184" s="22">
        <f>$Z$185+$Z$186+$Z$187</f>
        <v>0</v>
      </c>
      <c r="AA184" s="22">
        <f>$AA$185+$AA$186+$AA$187</f>
        <v>28787.84</v>
      </c>
      <c r="AB184" s="22">
        <f>$AB$185+$AB$186+$AB$187</f>
        <v>28787.84</v>
      </c>
      <c r="AC184" s="24" t="s">
        <v>192</v>
      </c>
      <c r="AD184" s="99"/>
    </row>
    <row r="185" spans="2:30" s="25" customFormat="1" ht="11.1" customHeight="1" outlineLevel="1" x14ac:dyDescent="0.2">
      <c r="B185" s="26"/>
      <c r="C185" s="27" t="s">
        <v>32</v>
      </c>
      <c r="D185" s="28" t="s">
        <v>112</v>
      </c>
      <c r="E185" s="28"/>
      <c r="F185" s="30"/>
      <c r="G185" s="29"/>
      <c r="H185" s="29"/>
      <c r="I185" s="29"/>
      <c r="J185" s="30"/>
      <c r="K185" s="30"/>
      <c r="L185" s="30"/>
      <c r="M185" s="29">
        <v>6.75</v>
      </c>
      <c r="N185" s="29">
        <v>16.335000000000001</v>
      </c>
      <c r="O185" s="29"/>
      <c r="P185" s="30"/>
      <c r="Q185" s="30"/>
      <c r="R185" s="30"/>
      <c r="S185" s="29"/>
      <c r="T185" s="29">
        <f>$F$185+$G$185+$H$185+$I$185+$J$185+$K$185+$L$185+$M$185+$N$185+$O$185+$P$185+$Q$185+$R$185+$S$185</f>
        <v>23.085000000000001</v>
      </c>
      <c r="U185" s="29">
        <v>1</v>
      </c>
      <c r="V185" s="30">
        <f>ROUND($T$185*$U$185,3)</f>
        <v>23.085000000000001</v>
      </c>
      <c r="W185" s="76"/>
      <c r="X185" s="82"/>
      <c r="Y185" s="55">
        <f>$X$185+$W$185</f>
        <v>0</v>
      </c>
      <c r="Z185" s="30">
        <f>$T$185*$W$185</f>
        <v>0</v>
      </c>
      <c r="AA185" s="30">
        <f>$V$185*$X$185</f>
        <v>0</v>
      </c>
      <c r="AB185" s="30">
        <f>$AA$185+$Z$185</f>
        <v>0</v>
      </c>
      <c r="AC185" s="30"/>
      <c r="AD185" s="100"/>
    </row>
    <row r="186" spans="2:30" s="1" customFormat="1" ht="11.1" customHeight="1" outlineLevel="1" x14ac:dyDescent="0.2">
      <c r="B186" s="31"/>
      <c r="C186" s="32" t="s">
        <v>193</v>
      </c>
      <c r="D186" s="33" t="s">
        <v>80</v>
      </c>
      <c r="E186" s="33"/>
      <c r="F186" s="35"/>
      <c r="G186" s="34"/>
      <c r="H186" s="34"/>
      <c r="I186" s="34"/>
      <c r="J186" s="35"/>
      <c r="K186" s="35"/>
      <c r="L186" s="35"/>
      <c r="M186" s="34">
        <v>11</v>
      </c>
      <c r="N186" s="34">
        <v>27</v>
      </c>
      <c r="O186" s="34"/>
      <c r="P186" s="35"/>
      <c r="Q186" s="35"/>
      <c r="R186" s="35"/>
      <c r="S186" s="34"/>
      <c r="T186" s="34">
        <f>$F$186+$G$186+$H$186+$I$186+$J$186+$K$186+$L$186+$M$186+$N$186+$O$186+$P$186+$Q$186+$R$186+$S$186</f>
        <v>38</v>
      </c>
      <c r="U186" s="40">
        <v>1</v>
      </c>
      <c r="V186" s="35">
        <f>ROUND($T$186*$U$186,3)</f>
        <v>38</v>
      </c>
      <c r="W186" s="78"/>
      <c r="X186" s="79">
        <v>250</v>
      </c>
      <c r="Y186" s="36">
        <f>$X$186+$W$186</f>
        <v>250</v>
      </c>
      <c r="Z186" s="35">
        <f>$T$186*$W$186</f>
        <v>0</v>
      </c>
      <c r="AA186" s="35">
        <f>$V$186*$X$186</f>
        <v>9500</v>
      </c>
      <c r="AB186" s="35">
        <f>$AA$186+$Z$186</f>
        <v>9500</v>
      </c>
      <c r="AC186" s="37" t="s">
        <v>151</v>
      </c>
      <c r="AD186" s="101"/>
    </row>
    <row r="187" spans="2:30" s="1" customFormat="1" ht="21.95" customHeight="1" outlineLevel="1" x14ac:dyDescent="0.2">
      <c r="B187" s="31"/>
      <c r="C187" s="32" t="s">
        <v>194</v>
      </c>
      <c r="D187" s="33" t="s">
        <v>67</v>
      </c>
      <c r="E187" s="33"/>
      <c r="F187" s="35"/>
      <c r="G187" s="34"/>
      <c r="H187" s="34"/>
      <c r="I187" s="34"/>
      <c r="J187" s="35"/>
      <c r="K187" s="35"/>
      <c r="L187" s="35"/>
      <c r="M187" s="34">
        <v>3.51</v>
      </c>
      <c r="N187" s="34">
        <v>8.4939999999999998</v>
      </c>
      <c r="O187" s="34"/>
      <c r="P187" s="35"/>
      <c r="Q187" s="35"/>
      <c r="R187" s="35"/>
      <c r="S187" s="34"/>
      <c r="T187" s="34">
        <f>$F$187+$G$187+$H$187+$I$187+$J$187+$K$187+$L$187+$M$187+$N$187+$O$187+$P$187+$Q$187+$R$187+$S$187</f>
        <v>12.004</v>
      </c>
      <c r="U187" s="35">
        <f>1.03</f>
        <v>1.03</v>
      </c>
      <c r="V187" s="35">
        <f>ROUND($T$187*$U$187,3)</f>
        <v>12.364000000000001</v>
      </c>
      <c r="W187" s="78"/>
      <c r="X187" s="79">
        <v>1560</v>
      </c>
      <c r="Y187" s="57">
        <f>$X$187+$W$187</f>
        <v>1560</v>
      </c>
      <c r="Z187" s="35">
        <f>$T$187*$W$187</f>
        <v>0</v>
      </c>
      <c r="AA187" s="35">
        <f>$V$187*$X$187</f>
        <v>19287.84</v>
      </c>
      <c r="AB187" s="35">
        <f>$AA$187+$Z$187</f>
        <v>19287.84</v>
      </c>
      <c r="AC187" s="37"/>
      <c r="AD187" s="101"/>
    </row>
    <row r="188" spans="2:30" s="4" customFormat="1" ht="12" customHeight="1" x14ac:dyDescent="0.2">
      <c r="B188" s="42"/>
      <c r="C188" s="43" t="s">
        <v>195</v>
      </c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21">
        <f>K188+L188+M188+N188</f>
        <v>0</v>
      </c>
      <c r="U188" s="44"/>
      <c r="V188" s="44"/>
      <c r="W188" s="110"/>
      <c r="X188" s="110"/>
      <c r="Y188" s="44"/>
      <c r="Z188" s="74">
        <f>$Z$14+$Z$59+$Z$98+$Z$145+$Z$161+$Z$172</f>
        <v>0</v>
      </c>
      <c r="AA188" s="74">
        <f>$AA$14+$AA$59+$AA$98+$AA$145+$AA$161+$AA$172</f>
        <v>4927064.8975</v>
      </c>
      <c r="AB188" s="74">
        <f>$AB$14+$AB$59+$AB$98+$AB$145+$AB$161+$AB$172</f>
        <v>4927064.8975</v>
      </c>
      <c r="AC188" s="45"/>
      <c r="AD188" s="103"/>
    </row>
    <row r="189" spans="2:30" s="1" customFormat="1" ht="11.1" customHeight="1" x14ac:dyDescent="0.2">
      <c r="B189" s="46"/>
      <c r="C189" s="47" t="s">
        <v>196</v>
      </c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111"/>
      <c r="X189" s="79"/>
      <c r="Y189" s="31"/>
      <c r="Z189" s="31"/>
      <c r="AB189" s="35"/>
      <c r="AC189" s="35"/>
      <c r="AD189" s="104"/>
    </row>
    <row r="190" spans="2:30" s="25" customFormat="1" ht="11.1" customHeight="1" x14ac:dyDescent="0.2">
      <c r="B190" s="48"/>
      <c r="C190" s="49" t="s">
        <v>197</v>
      </c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112"/>
      <c r="X190" s="79"/>
      <c r="Y190" s="50"/>
      <c r="Z190" s="50"/>
      <c r="AA190" s="50"/>
      <c r="AB190" s="51">
        <f>$AA$14+$AA$59+$AA$98+$AA$145+$AA$161+$AA$172</f>
        <v>4927064.8975</v>
      </c>
      <c r="AC190" s="30"/>
      <c r="AD190" s="100"/>
    </row>
    <row r="191" spans="2:30" s="25" customFormat="1" ht="11.1" customHeight="1" x14ac:dyDescent="0.2">
      <c r="B191" s="48"/>
      <c r="C191" s="49" t="s">
        <v>198</v>
      </c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112"/>
      <c r="X191" s="79"/>
      <c r="Y191" s="50"/>
      <c r="Z191" s="50"/>
      <c r="AA191" s="50"/>
      <c r="AB191" s="51">
        <f>$Z$14+$Z$59+$Z$98+$Z$145+$Z$161+$Z$172</f>
        <v>0</v>
      </c>
      <c r="AC191" s="30"/>
      <c r="AD191" s="100"/>
    </row>
    <row r="192" spans="2:30" s="25" customFormat="1" ht="11.1" customHeight="1" x14ac:dyDescent="0.2">
      <c r="B192" s="48"/>
      <c r="C192" s="49" t="s">
        <v>199</v>
      </c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112"/>
      <c r="X192" s="90"/>
      <c r="Y192" s="50"/>
      <c r="Z192" s="50"/>
      <c r="AA192" s="50"/>
      <c r="AB192" s="51">
        <f>($AB$188)*0.166666666666666</f>
        <v>821177.48291666328</v>
      </c>
      <c r="AC192" s="30"/>
      <c r="AD192" s="100"/>
    </row>
    <row r="193" spans="2:30" s="93" customFormat="1" ht="44.1" customHeight="1" x14ac:dyDescent="0.2">
      <c r="B193" s="105"/>
      <c r="C193" s="106" t="s">
        <v>200</v>
      </c>
      <c r="D193" s="105"/>
      <c r="E193" s="105"/>
      <c r="F193" s="105"/>
      <c r="G193" s="105"/>
      <c r="H193" s="105"/>
      <c r="I193" s="105"/>
      <c r="J193" s="105"/>
      <c r="K193" s="105"/>
      <c r="L193" s="105"/>
      <c r="M193" s="105"/>
      <c r="N193" s="105"/>
      <c r="O193" s="105"/>
      <c r="P193" s="105"/>
      <c r="Q193" s="105"/>
      <c r="R193" s="105"/>
      <c r="S193" s="105"/>
      <c r="T193" s="105"/>
      <c r="U193" s="105"/>
      <c r="V193" s="105"/>
      <c r="W193" s="111"/>
      <c r="X193" s="82"/>
      <c r="Y193" s="105"/>
      <c r="Z193" s="108">
        <f>$Z$194+$Z$195+$Z$196+$Z$197+$Z$198+$Z$199+$Z$200+$Z$201+$Z$202+$Z$203+$Z$204+$Z$205</f>
        <v>0</v>
      </c>
      <c r="AA193" s="108">
        <f>$AA$194+$AA$195+$AA$196+$AA$197+$AA$198+$AA$199+$AA$200+$AA$201+$AA$202+$AA$203+$AA$204+$AA$205</f>
        <v>0</v>
      </c>
      <c r="AB193" s="108">
        <f>$AB$194+$AB$195+$AB$196+$AB$197+$AB$198+$AB$199+$AB$200+$AB$201+$AB$202+$AB$203+$AB$204+$AB$205</f>
        <v>0</v>
      </c>
      <c r="AC193" s="105"/>
      <c r="AD193" s="105"/>
    </row>
    <row r="194" spans="2:30" s="93" customFormat="1" ht="11.1" customHeight="1" x14ac:dyDescent="0.2">
      <c r="B194" s="105"/>
      <c r="C194" s="105"/>
      <c r="D194" s="105"/>
      <c r="E194" s="105"/>
      <c r="F194" s="104"/>
      <c r="G194" s="104"/>
      <c r="H194" s="104"/>
      <c r="I194" s="104"/>
      <c r="J194" s="104"/>
      <c r="K194" s="104"/>
      <c r="L194" s="104"/>
      <c r="M194" s="104"/>
      <c r="N194" s="104"/>
      <c r="O194" s="104"/>
      <c r="P194" s="104"/>
      <c r="Q194" s="104"/>
      <c r="R194" s="104"/>
      <c r="S194" s="104"/>
      <c r="T194" s="104">
        <f>$F$194+$G$194+$H$194+$I$194+$J$194+$K$194+$L$194+$M$194+$N$194+$O$194+$P$194+$Q$194+$R$194+$S$194</f>
        <v>0</v>
      </c>
      <c r="U194" s="109">
        <v>1</v>
      </c>
      <c r="V194" s="104">
        <f>ROUND($T$194*$U$194,3)</f>
        <v>0</v>
      </c>
      <c r="W194" s="107"/>
      <c r="X194" s="78"/>
      <c r="Y194" s="104">
        <f>$X$194+$W$194</f>
        <v>0</v>
      </c>
      <c r="Z194" s="104">
        <f>$T$194*$W$194</f>
        <v>0</v>
      </c>
      <c r="AA194" s="104">
        <f>$V$194*$X$194</f>
        <v>0</v>
      </c>
      <c r="AB194" s="104">
        <f>$AA$194+$Z$194</f>
        <v>0</v>
      </c>
      <c r="AC194" s="105"/>
      <c r="AD194" s="105"/>
    </row>
    <row r="195" spans="2:30" s="93" customFormat="1" ht="11.1" customHeight="1" x14ac:dyDescent="0.2">
      <c r="B195" s="105"/>
      <c r="C195" s="105"/>
      <c r="D195" s="105"/>
      <c r="E195" s="105"/>
      <c r="F195" s="104"/>
      <c r="G195" s="104"/>
      <c r="H195" s="104"/>
      <c r="I195" s="104"/>
      <c r="J195" s="104"/>
      <c r="K195" s="104"/>
      <c r="L195" s="104"/>
      <c r="M195" s="104"/>
      <c r="N195" s="104"/>
      <c r="O195" s="104"/>
      <c r="P195" s="104"/>
      <c r="Q195" s="104"/>
      <c r="R195" s="104"/>
      <c r="S195" s="104"/>
      <c r="T195" s="104">
        <f>$F$195+$G$195+$H$195+$I$195+$J$195+$K$195+$L$195+$M$195+$N$195+$O$195+$P$195+$Q$195+$R$195+$S$195</f>
        <v>0</v>
      </c>
      <c r="U195" s="109">
        <v>1</v>
      </c>
      <c r="V195" s="104">
        <f>ROUND($T$195*$U$195,3)</f>
        <v>0</v>
      </c>
      <c r="W195" s="78"/>
      <c r="X195" s="78"/>
      <c r="Y195" s="104">
        <f>$X$195+$W$195</f>
        <v>0</v>
      </c>
      <c r="Z195" s="104">
        <f>$T$195*$W$195</f>
        <v>0</v>
      </c>
      <c r="AA195" s="104">
        <f>$V$195*$X$195</f>
        <v>0</v>
      </c>
      <c r="AB195" s="104">
        <f>$AA$195+$Z$195</f>
        <v>0</v>
      </c>
      <c r="AC195" s="105"/>
      <c r="AD195" s="105"/>
    </row>
    <row r="196" spans="2:30" s="93" customFormat="1" ht="11.1" customHeight="1" x14ac:dyDescent="0.2">
      <c r="B196" s="105"/>
      <c r="C196" s="105"/>
      <c r="D196" s="105"/>
      <c r="E196" s="105"/>
      <c r="F196" s="104"/>
      <c r="G196" s="104"/>
      <c r="H196" s="104"/>
      <c r="I196" s="104"/>
      <c r="J196" s="104"/>
      <c r="K196" s="104"/>
      <c r="L196" s="104"/>
      <c r="M196" s="104"/>
      <c r="N196" s="104"/>
      <c r="O196" s="104"/>
      <c r="P196" s="104"/>
      <c r="Q196" s="104"/>
      <c r="R196" s="104"/>
      <c r="S196" s="104"/>
      <c r="T196" s="104">
        <f>$F$196+$G$196+$H$196+$I$196+$J$196+$K$196+$L$196+$M$196+$N$196+$O$196+$P$196+$Q$196+$R$196+$S$196</f>
        <v>0</v>
      </c>
      <c r="U196" s="109">
        <v>1</v>
      </c>
      <c r="V196" s="104">
        <f>ROUND($T$196*$U$196,3)</f>
        <v>0</v>
      </c>
      <c r="W196" s="78"/>
      <c r="X196" s="78"/>
      <c r="Y196" s="104">
        <f>$X$196+$W$196</f>
        <v>0</v>
      </c>
      <c r="Z196" s="104">
        <f>$T$196*$W$196</f>
        <v>0</v>
      </c>
      <c r="AA196" s="104">
        <f>$V$196*$X$196</f>
        <v>0</v>
      </c>
      <c r="AB196" s="104">
        <f>$AA$196+$Z$196</f>
        <v>0</v>
      </c>
      <c r="AC196" s="105"/>
      <c r="AD196" s="105"/>
    </row>
    <row r="197" spans="2:30" s="93" customFormat="1" ht="11.1" customHeight="1" x14ac:dyDescent="0.2">
      <c r="B197" s="105"/>
      <c r="C197" s="105"/>
      <c r="D197" s="105"/>
      <c r="E197" s="105"/>
      <c r="F197" s="104"/>
      <c r="G197" s="104"/>
      <c r="H197" s="104"/>
      <c r="I197" s="104"/>
      <c r="J197" s="104"/>
      <c r="K197" s="104"/>
      <c r="L197" s="104"/>
      <c r="M197" s="104"/>
      <c r="N197" s="104"/>
      <c r="O197" s="104"/>
      <c r="P197" s="104"/>
      <c r="Q197" s="104"/>
      <c r="R197" s="104"/>
      <c r="S197" s="104"/>
      <c r="T197" s="104">
        <f>$F$197+$G$197+$H$197+$I$197+$J$197+$K$197+$L$197+$M$197+$N$197+$O$197+$P$197+$Q$197+$R$197+$S$197</f>
        <v>0</v>
      </c>
      <c r="U197" s="109">
        <v>1</v>
      </c>
      <c r="V197" s="104">
        <f>ROUND($T$197*$U$197,3)</f>
        <v>0</v>
      </c>
      <c r="W197" s="78"/>
      <c r="X197" s="78"/>
      <c r="Y197" s="104">
        <f>$X$197+$W$197</f>
        <v>0</v>
      </c>
      <c r="Z197" s="104">
        <f>$T$197*$W$197</f>
        <v>0</v>
      </c>
      <c r="AA197" s="104">
        <f>$V$197*$X$197</f>
        <v>0</v>
      </c>
      <c r="AB197" s="104">
        <f>$AA$197+$Z$197</f>
        <v>0</v>
      </c>
      <c r="AC197" s="105"/>
      <c r="AD197" s="105"/>
    </row>
    <row r="198" spans="2:30" s="93" customFormat="1" ht="11.1" customHeight="1" x14ac:dyDescent="0.2">
      <c r="B198" s="105"/>
      <c r="C198" s="105"/>
      <c r="D198" s="105"/>
      <c r="E198" s="105"/>
      <c r="F198" s="104"/>
      <c r="G198" s="104"/>
      <c r="H198" s="104"/>
      <c r="I198" s="104"/>
      <c r="J198" s="104"/>
      <c r="K198" s="104"/>
      <c r="L198" s="104"/>
      <c r="M198" s="104"/>
      <c r="N198" s="104"/>
      <c r="O198" s="104"/>
      <c r="P198" s="104"/>
      <c r="Q198" s="104"/>
      <c r="R198" s="104"/>
      <c r="S198" s="104"/>
      <c r="T198" s="104">
        <f>$F$198+$G$198+$H$198+$I$198+$J$198+$K$198+$L$198+$M$198+$N$198+$O$198+$P$198+$Q$198+$R$198+$S$198</f>
        <v>0</v>
      </c>
      <c r="U198" s="109">
        <v>1</v>
      </c>
      <c r="V198" s="104">
        <f>ROUND($T$198*$U$198,3)</f>
        <v>0</v>
      </c>
      <c r="W198" s="78"/>
      <c r="X198" s="78"/>
      <c r="Y198" s="104">
        <f>$X$198+$W$198</f>
        <v>0</v>
      </c>
      <c r="Z198" s="104">
        <f>$T$198*$W$198</f>
        <v>0</v>
      </c>
      <c r="AA198" s="104">
        <f>$V$198*$X$198</f>
        <v>0</v>
      </c>
      <c r="AB198" s="104">
        <f>$AA$198+$Z$198</f>
        <v>0</v>
      </c>
      <c r="AC198" s="105"/>
      <c r="AD198" s="105"/>
    </row>
    <row r="199" spans="2:30" s="93" customFormat="1" ht="11.1" customHeight="1" x14ac:dyDescent="0.2">
      <c r="B199" s="105"/>
      <c r="C199" s="105"/>
      <c r="D199" s="105"/>
      <c r="E199" s="105"/>
      <c r="F199" s="104"/>
      <c r="G199" s="104"/>
      <c r="H199" s="104"/>
      <c r="I199" s="104"/>
      <c r="J199" s="104"/>
      <c r="K199" s="104"/>
      <c r="L199" s="104"/>
      <c r="M199" s="104"/>
      <c r="N199" s="104"/>
      <c r="O199" s="104"/>
      <c r="P199" s="104"/>
      <c r="Q199" s="104"/>
      <c r="R199" s="104"/>
      <c r="S199" s="104"/>
      <c r="T199" s="104">
        <f>$F$199+$G$199+$H$199+$I$199+$J$199+$K$199+$L$199+$M$199+$N$199+$O$199+$P$199+$Q$199+$R$199+$S$199</f>
        <v>0</v>
      </c>
      <c r="U199" s="109">
        <v>1</v>
      </c>
      <c r="V199" s="104">
        <f>ROUND($T$199*$U$199,3)</f>
        <v>0</v>
      </c>
      <c r="W199" s="78"/>
      <c r="X199" s="78"/>
      <c r="Y199" s="104">
        <f>$X$199+$W$199</f>
        <v>0</v>
      </c>
      <c r="Z199" s="104">
        <f>$T$199*$W$199</f>
        <v>0</v>
      </c>
      <c r="AA199" s="104">
        <f>$V$199*$X$199</f>
        <v>0</v>
      </c>
      <c r="AB199" s="104">
        <f>$AA$199+$Z$199</f>
        <v>0</v>
      </c>
      <c r="AC199" s="105"/>
      <c r="AD199" s="105"/>
    </row>
    <row r="200" spans="2:30" s="93" customFormat="1" ht="11.1" customHeight="1" x14ac:dyDescent="0.2">
      <c r="B200" s="105"/>
      <c r="C200" s="105"/>
      <c r="D200" s="105"/>
      <c r="E200" s="105"/>
      <c r="F200" s="104"/>
      <c r="G200" s="104"/>
      <c r="H200" s="104"/>
      <c r="I200" s="104"/>
      <c r="J200" s="104"/>
      <c r="K200" s="104"/>
      <c r="L200" s="104"/>
      <c r="M200" s="104"/>
      <c r="N200" s="104"/>
      <c r="O200" s="104"/>
      <c r="P200" s="104"/>
      <c r="Q200" s="104"/>
      <c r="R200" s="104"/>
      <c r="S200" s="104"/>
      <c r="T200" s="104">
        <f>$F$200+$G$200+$H$200+$I$200+$J$200+$K$200+$L$200+$M$200+$N$200+$O$200+$P$200+$Q$200+$R$200+$S$200</f>
        <v>0</v>
      </c>
      <c r="U200" s="109">
        <v>1</v>
      </c>
      <c r="V200" s="104">
        <f>ROUND($T$200*$U$200,3)</f>
        <v>0</v>
      </c>
      <c r="W200" s="78"/>
      <c r="X200" s="78"/>
      <c r="Y200" s="104">
        <f>$X$200+$W$200</f>
        <v>0</v>
      </c>
      <c r="Z200" s="104">
        <f>$T$200*$W$200</f>
        <v>0</v>
      </c>
      <c r="AA200" s="104">
        <f>$V$200*$X$200</f>
        <v>0</v>
      </c>
      <c r="AB200" s="104">
        <f>$AA$200+$Z$200</f>
        <v>0</v>
      </c>
      <c r="AC200" s="105"/>
      <c r="AD200" s="105"/>
    </row>
    <row r="201" spans="2:30" s="93" customFormat="1" ht="11.1" customHeight="1" x14ac:dyDescent="0.2">
      <c r="B201" s="105"/>
      <c r="C201" s="105"/>
      <c r="D201" s="105"/>
      <c r="E201" s="105"/>
      <c r="F201" s="104"/>
      <c r="G201" s="104"/>
      <c r="H201" s="104"/>
      <c r="I201" s="104"/>
      <c r="J201" s="104"/>
      <c r="K201" s="104"/>
      <c r="L201" s="104"/>
      <c r="M201" s="104"/>
      <c r="N201" s="104"/>
      <c r="O201" s="104"/>
      <c r="P201" s="104"/>
      <c r="Q201" s="104"/>
      <c r="R201" s="104"/>
      <c r="S201" s="104"/>
      <c r="T201" s="104">
        <f>$F$201+$G$201+$H$201+$I$201+$J$201+$K$201+$L$201+$M$201+$N$201+$O$201+$P$201+$Q$201+$R$201+$S$201</f>
        <v>0</v>
      </c>
      <c r="U201" s="109">
        <v>1</v>
      </c>
      <c r="V201" s="104">
        <f>ROUND($T$201*$U$201,3)</f>
        <v>0</v>
      </c>
      <c r="W201" s="78"/>
      <c r="X201" s="78"/>
      <c r="Y201" s="104">
        <f>$X$201+$W$201</f>
        <v>0</v>
      </c>
      <c r="Z201" s="104">
        <f>$T$201*$W$201</f>
        <v>0</v>
      </c>
      <c r="AA201" s="104">
        <f>$V$201*$X$201</f>
        <v>0</v>
      </c>
      <c r="AB201" s="104">
        <f>$AA$201+$Z$201</f>
        <v>0</v>
      </c>
      <c r="AC201" s="105"/>
      <c r="AD201" s="105"/>
    </row>
    <row r="202" spans="2:30" s="93" customFormat="1" ht="11.1" customHeight="1" x14ac:dyDescent="0.2">
      <c r="B202" s="105"/>
      <c r="C202" s="105"/>
      <c r="D202" s="105"/>
      <c r="E202" s="105"/>
      <c r="F202" s="104"/>
      <c r="G202" s="104"/>
      <c r="H202" s="104"/>
      <c r="I202" s="104"/>
      <c r="J202" s="104"/>
      <c r="K202" s="104"/>
      <c r="L202" s="104"/>
      <c r="M202" s="104"/>
      <c r="N202" s="104"/>
      <c r="O202" s="104"/>
      <c r="P202" s="104"/>
      <c r="Q202" s="104"/>
      <c r="R202" s="104"/>
      <c r="S202" s="104"/>
      <c r="T202" s="104">
        <f>$F$202+$G$202+$H$202+$I$202+$J$202+$K$202+$L$202+$M$202+$N$202+$O$202+$P$202+$Q$202+$R$202+$S$202</f>
        <v>0</v>
      </c>
      <c r="U202" s="109">
        <v>1</v>
      </c>
      <c r="V202" s="104">
        <f>ROUND($T$202*$U$202,3)</f>
        <v>0</v>
      </c>
      <c r="W202" s="78"/>
      <c r="X202" s="78"/>
      <c r="Y202" s="104">
        <f>$X$202+$W$202</f>
        <v>0</v>
      </c>
      <c r="Z202" s="104">
        <f>$T$202*$W$202</f>
        <v>0</v>
      </c>
      <c r="AA202" s="104">
        <f>$V$202*$X$202</f>
        <v>0</v>
      </c>
      <c r="AB202" s="104">
        <f>$AA$202+$Z$202</f>
        <v>0</v>
      </c>
      <c r="AC202" s="105"/>
      <c r="AD202" s="105"/>
    </row>
    <row r="203" spans="2:30" s="93" customFormat="1" ht="11.1" customHeight="1" x14ac:dyDescent="0.2">
      <c r="B203" s="105"/>
      <c r="C203" s="105"/>
      <c r="D203" s="105"/>
      <c r="E203" s="105"/>
      <c r="F203" s="104"/>
      <c r="G203" s="104"/>
      <c r="H203" s="104"/>
      <c r="I203" s="104"/>
      <c r="J203" s="104"/>
      <c r="K203" s="104"/>
      <c r="L203" s="104"/>
      <c r="M203" s="104"/>
      <c r="N203" s="104"/>
      <c r="O203" s="104"/>
      <c r="P203" s="104"/>
      <c r="Q203" s="104"/>
      <c r="R203" s="104"/>
      <c r="S203" s="104"/>
      <c r="T203" s="104">
        <f>$F$203+$G$203+$H$203+$I$203+$J$203+$K$203+$L$203+$M$203+$N$203+$O$203+$P$203+$Q$203+$R$203+$S$203</f>
        <v>0</v>
      </c>
      <c r="U203" s="109">
        <v>1</v>
      </c>
      <c r="V203" s="104">
        <f>ROUND($T$203*$U$203,3)</f>
        <v>0</v>
      </c>
      <c r="W203" s="78"/>
      <c r="X203" s="78"/>
      <c r="Y203" s="104">
        <f>$X$203+$W$203</f>
        <v>0</v>
      </c>
      <c r="Z203" s="104">
        <f>$T$203*$W$203</f>
        <v>0</v>
      </c>
      <c r="AA203" s="104">
        <f>$V$203*$X$203</f>
        <v>0</v>
      </c>
      <c r="AB203" s="104">
        <f>$AA$203+$Z$203</f>
        <v>0</v>
      </c>
      <c r="AC203" s="105"/>
      <c r="AD203" s="105"/>
    </row>
    <row r="204" spans="2:30" s="93" customFormat="1" ht="11.1" customHeight="1" x14ac:dyDescent="0.2">
      <c r="B204" s="105"/>
      <c r="C204" s="105"/>
      <c r="D204" s="105"/>
      <c r="E204" s="105"/>
      <c r="F204" s="104"/>
      <c r="G204" s="104"/>
      <c r="H204" s="104"/>
      <c r="I204" s="104"/>
      <c r="J204" s="104"/>
      <c r="K204" s="104"/>
      <c r="L204" s="104"/>
      <c r="M204" s="104"/>
      <c r="N204" s="104"/>
      <c r="O204" s="104"/>
      <c r="P204" s="104"/>
      <c r="Q204" s="104"/>
      <c r="R204" s="104"/>
      <c r="S204" s="104"/>
      <c r="T204" s="104">
        <f>$F$204+$G$204+$H$204+$I$204+$J$204+$K$204+$L$204+$M$204+$N$204+$O$204+$P$204+$Q$204+$R$204+$S$204</f>
        <v>0</v>
      </c>
      <c r="U204" s="109">
        <v>1</v>
      </c>
      <c r="V204" s="104">
        <f>ROUND($T$204*$U$204,3)</f>
        <v>0</v>
      </c>
      <c r="W204" s="78"/>
      <c r="X204" s="78"/>
      <c r="Y204" s="104">
        <f>$X$204+$W$204</f>
        <v>0</v>
      </c>
      <c r="Z204" s="104">
        <f>$T$204*$W$204</f>
        <v>0</v>
      </c>
      <c r="AA204" s="104">
        <f>$V$204*$X$204</f>
        <v>0</v>
      </c>
      <c r="AB204" s="104">
        <f>$AA$204+$Z$204</f>
        <v>0</v>
      </c>
      <c r="AC204" s="105"/>
      <c r="AD204" s="105"/>
    </row>
    <row r="205" spans="2:30" s="93" customFormat="1" ht="11.1" customHeight="1" x14ac:dyDescent="0.2">
      <c r="B205" s="105"/>
      <c r="C205" s="105"/>
      <c r="D205" s="105"/>
      <c r="E205" s="105"/>
      <c r="F205" s="104"/>
      <c r="G205" s="104"/>
      <c r="H205" s="104"/>
      <c r="I205" s="104"/>
      <c r="J205" s="104"/>
      <c r="K205" s="104"/>
      <c r="L205" s="104"/>
      <c r="M205" s="104"/>
      <c r="N205" s="104"/>
      <c r="O205" s="104"/>
      <c r="P205" s="104"/>
      <c r="Q205" s="104"/>
      <c r="R205" s="104"/>
      <c r="S205" s="104"/>
      <c r="T205" s="104">
        <f>$F$205+$G$205+$H$205+$I$205+$J$205+$K$205+$L$205+$M$205+$N$205+$O$205+$P$205+$Q$205+$R$205+$S$205</f>
        <v>0</v>
      </c>
      <c r="U205" s="109">
        <v>1</v>
      </c>
      <c r="V205" s="104">
        <f>ROUND($T$205*$U$205,3)</f>
        <v>0</v>
      </c>
      <c r="W205" s="78"/>
      <c r="X205" s="78"/>
      <c r="Y205" s="104">
        <f>$X$205+$W$205</f>
        <v>0</v>
      </c>
      <c r="Z205" s="104">
        <f>$T$205*$W$205</f>
        <v>0</v>
      </c>
      <c r="AA205" s="104">
        <f>$V$205*$X$205</f>
        <v>0</v>
      </c>
      <c r="AB205" s="104">
        <f>$AA$205+$Z$205</f>
        <v>0</v>
      </c>
      <c r="AC205" s="105"/>
      <c r="AD205" s="105"/>
    </row>
    <row r="206" spans="2:30" s="1" customFormat="1" ht="11.1" customHeight="1" x14ac:dyDescent="0.2">
      <c r="AD206" s="93"/>
    </row>
    <row r="207" spans="2:30" s="1" customFormat="1" ht="11.1" customHeight="1" x14ac:dyDescent="0.2">
      <c r="C207" s="25" t="s">
        <v>201</v>
      </c>
      <c r="AD207" s="93"/>
    </row>
    <row r="208" spans="2:30" s="1" customFormat="1" ht="11.1" customHeight="1" x14ac:dyDescent="0.2">
      <c r="AD208" s="93"/>
    </row>
    <row r="209" spans="3:30" s="1" customFormat="1" ht="11.1" customHeight="1" x14ac:dyDescent="0.2">
      <c r="C209" s="52" t="s">
        <v>202</v>
      </c>
      <c r="AD209" s="93"/>
    </row>
    <row r="210" spans="3:30" s="1" customFormat="1" ht="11.1" customHeight="1" x14ac:dyDescent="0.2">
      <c r="AD210" s="93"/>
    </row>
  </sheetData>
  <sheetProtection algorithmName="SHA-512" hashValue="uxq+6v8IQg42L8deBsqR/VbhYFUiDSBstMdtWhgGlFLUV4C6GBzOtHJSsc7bA5Y47QjkSYWBSaEHDA/sceXqug==" saltValue="Ie+hZxS8lt3fwRuZvU2z9w==" spinCount="100000" sheet="1" formatCells="0" formatColumns="0" formatRows="0" sort="0" autoFilter="0"/>
  <autoFilter ref="A12:AD205" xr:uid="{430D0AF5-320D-4E7C-AEDA-ABB19DE8B892}"/>
  <mergeCells count="16">
    <mergeCell ref="B6:E6"/>
    <mergeCell ref="B7:E7"/>
    <mergeCell ref="B8:E8"/>
    <mergeCell ref="B10:B11"/>
    <mergeCell ref="C10:C11"/>
    <mergeCell ref="D10:D11"/>
    <mergeCell ref="E10:E11"/>
    <mergeCell ref="AB10:AB11"/>
    <mergeCell ref="AC10:AC11"/>
    <mergeCell ref="AD10:AD11"/>
    <mergeCell ref="F10:S10"/>
    <mergeCell ref="T10:T11"/>
    <mergeCell ref="U10:U11"/>
    <mergeCell ref="V10:V11"/>
    <mergeCell ref="W10:Y10"/>
    <mergeCell ref="Z10:AA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на весь объем сек 1-14 </vt:lpstr>
      <vt:lpstr>секц 6-9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Ульянова Эльвира Николаевна</cp:lastModifiedBy>
  <dcterms:modified xsi:type="dcterms:W3CDTF">2023-02-13T06:17:59Z</dcterms:modified>
</cp:coreProperties>
</file>