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hp\public\Проекты\Строительство_жилья(группа)\Тендер_ПД\СДО\6. Экодолье\4. Квартал 15 (ГП-1)\Внутриплощадочные сети электроснабжения\Претенденту\"/>
    </mc:Choice>
  </mc:AlternateContent>
  <xr:revisionPtr revIDLastSave="0" documentId="13_ncr:1_{A6FD0E36-FA11-4700-BC99-B863B09D16D1}" xr6:coauthVersionLast="40" xr6:coauthVersionMax="40" xr10:uidLastSave="{00000000-0000-0000-0000-000000000000}"/>
  <bookViews>
    <workbookView xWindow="28680" yWindow="-120" windowWidth="29040" windowHeight="15840" xr2:uid="{00000000-000D-0000-FFFF-FFFF00000000}"/>
  </bookViews>
  <sheets>
    <sheet name="ф.6." sheetId="1" r:id="rId1"/>
  </sheets>
  <calcPr calcId="191029" refMode="R1C1"/>
</workbook>
</file>

<file path=xl/calcChain.xml><?xml version="1.0" encoding="utf-8"?>
<calcChain xmlns="http://schemas.openxmlformats.org/spreadsheetml/2006/main">
  <c r="M172" i="1" l="1"/>
  <c r="L172" i="1"/>
  <c r="G172" i="1"/>
  <c r="I172" i="1" s="1"/>
  <c r="N172" i="1" s="1"/>
  <c r="O172" i="1" s="1"/>
  <c r="M171" i="1"/>
  <c r="L171" i="1"/>
  <c r="G171" i="1"/>
  <c r="I171" i="1" s="1"/>
  <c r="N171" i="1" s="1"/>
  <c r="O171" i="1" s="1"/>
  <c r="N170" i="1"/>
  <c r="O170" i="1" s="1"/>
  <c r="M170" i="1"/>
  <c r="L170" i="1"/>
  <c r="G170" i="1"/>
  <c r="I170" i="1" s="1"/>
  <c r="M169" i="1"/>
  <c r="L169" i="1"/>
  <c r="G169" i="1"/>
  <c r="I169" i="1" s="1"/>
  <c r="N169" i="1" s="1"/>
  <c r="O169" i="1" s="1"/>
  <c r="M168" i="1"/>
  <c r="L168" i="1"/>
  <c r="G168" i="1"/>
  <c r="I168" i="1" s="1"/>
  <c r="N168" i="1" s="1"/>
  <c r="O168" i="1" s="1"/>
  <c r="M167" i="1"/>
  <c r="L167" i="1"/>
  <c r="G167" i="1"/>
  <c r="I167" i="1" s="1"/>
  <c r="N167" i="1" s="1"/>
  <c r="M166" i="1"/>
  <c r="L166" i="1"/>
  <c r="G166" i="1"/>
  <c r="I166" i="1" s="1"/>
  <c r="N166" i="1" s="1"/>
  <c r="O166" i="1" s="1"/>
  <c r="M165" i="1"/>
  <c r="L165" i="1"/>
  <c r="G165" i="1"/>
  <c r="I165" i="1" s="1"/>
  <c r="N165" i="1" s="1"/>
  <c r="O165" i="1" s="1"/>
  <c r="N164" i="1"/>
  <c r="M164" i="1"/>
  <c r="L164" i="1"/>
  <c r="G164" i="1"/>
  <c r="I164" i="1" s="1"/>
  <c r="M163" i="1"/>
  <c r="L163" i="1"/>
  <c r="G163" i="1"/>
  <c r="I163" i="1" s="1"/>
  <c r="N163" i="1" s="1"/>
  <c r="O163" i="1" s="1"/>
  <c r="M162" i="1"/>
  <c r="L162" i="1"/>
  <c r="G162" i="1"/>
  <c r="I162" i="1" s="1"/>
  <c r="N162" i="1" s="1"/>
  <c r="O162" i="1" s="1"/>
  <c r="M161" i="1"/>
  <c r="M160" i="1" s="1"/>
  <c r="L161" i="1"/>
  <c r="G161" i="1"/>
  <c r="I161" i="1" s="1"/>
  <c r="N161" i="1" s="1"/>
  <c r="O161" i="1" s="1"/>
  <c r="L154" i="1"/>
  <c r="I154" i="1"/>
  <c r="N154" i="1" s="1"/>
  <c r="O154" i="1" s="1"/>
  <c r="G154" i="1"/>
  <c r="M154" i="1" s="1"/>
  <c r="L153" i="1"/>
  <c r="G153" i="1"/>
  <c r="L152" i="1"/>
  <c r="I152" i="1"/>
  <c r="N152" i="1" s="1"/>
  <c r="O152" i="1" s="1"/>
  <c r="G152" i="1"/>
  <c r="M152" i="1" s="1"/>
  <c r="L151" i="1"/>
  <c r="G151" i="1"/>
  <c r="L150" i="1"/>
  <c r="G150" i="1"/>
  <c r="M150" i="1" s="1"/>
  <c r="L149" i="1"/>
  <c r="G149" i="1"/>
  <c r="L148" i="1"/>
  <c r="G148" i="1"/>
  <c r="M148" i="1" s="1"/>
  <c r="L147" i="1"/>
  <c r="G147" i="1"/>
  <c r="L146" i="1"/>
  <c r="G146" i="1"/>
  <c r="M146" i="1" s="1"/>
  <c r="N144" i="1"/>
  <c r="O144" i="1" s="1"/>
  <c r="M144" i="1"/>
  <c r="L144" i="1"/>
  <c r="H144" i="1"/>
  <c r="G144" i="1"/>
  <c r="I144" i="1" s="1"/>
  <c r="L143" i="1"/>
  <c r="H143" i="1"/>
  <c r="G143" i="1"/>
  <c r="L142" i="1"/>
  <c r="I142" i="1"/>
  <c r="N142" i="1" s="1"/>
  <c r="O142" i="1" s="1"/>
  <c r="G142" i="1"/>
  <c r="M142" i="1" s="1"/>
  <c r="L141" i="1"/>
  <c r="H141" i="1"/>
  <c r="G141" i="1"/>
  <c r="L140" i="1"/>
  <c r="G140" i="1"/>
  <c r="M140" i="1" s="1"/>
  <c r="L138" i="1"/>
  <c r="H138" i="1"/>
  <c r="G138" i="1"/>
  <c r="L137" i="1"/>
  <c r="G137" i="1"/>
  <c r="L136" i="1"/>
  <c r="H136" i="1"/>
  <c r="G136" i="1"/>
  <c r="M136" i="1" s="1"/>
  <c r="L135" i="1"/>
  <c r="G135" i="1"/>
  <c r="M135" i="1" s="1"/>
  <c r="L133" i="1"/>
  <c r="G133" i="1"/>
  <c r="M133" i="1" s="1"/>
  <c r="L132" i="1"/>
  <c r="G132" i="1"/>
  <c r="L131" i="1"/>
  <c r="G131" i="1"/>
  <c r="M131" i="1" s="1"/>
  <c r="L130" i="1"/>
  <c r="G130" i="1"/>
  <c r="L129" i="1"/>
  <c r="G129" i="1"/>
  <c r="M129" i="1" s="1"/>
  <c r="L128" i="1"/>
  <c r="G128" i="1"/>
  <c r="L127" i="1"/>
  <c r="G127" i="1"/>
  <c r="M127" i="1" s="1"/>
  <c r="L126" i="1"/>
  <c r="G126" i="1"/>
  <c r="L125" i="1"/>
  <c r="G125" i="1"/>
  <c r="M125" i="1" s="1"/>
  <c r="L124" i="1"/>
  <c r="G124" i="1"/>
  <c r="L123" i="1"/>
  <c r="G123" i="1"/>
  <c r="M123" i="1" s="1"/>
  <c r="L122" i="1"/>
  <c r="G122" i="1"/>
  <c r="L121" i="1"/>
  <c r="G121" i="1"/>
  <c r="M121" i="1" s="1"/>
  <c r="L120" i="1"/>
  <c r="G120" i="1"/>
  <c r="L119" i="1"/>
  <c r="G119" i="1"/>
  <c r="M119" i="1" s="1"/>
  <c r="L116" i="1"/>
  <c r="G116" i="1"/>
  <c r="L115" i="1"/>
  <c r="G115" i="1"/>
  <c r="M115" i="1" s="1"/>
  <c r="L114" i="1"/>
  <c r="G114" i="1"/>
  <c r="L113" i="1"/>
  <c r="H113" i="1"/>
  <c r="G113" i="1"/>
  <c r="M113" i="1" s="1"/>
  <c r="L112" i="1"/>
  <c r="I112" i="1"/>
  <c r="N112" i="1" s="1"/>
  <c r="G112" i="1"/>
  <c r="M112" i="1" s="1"/>
  <c r="M111" i="1"/>
  <c r="L111" i="1"/>
  <c r="H111" i="1"/>
  <c r="I111" i="1" s="1"/>
  <c r="N111" i="1" s="1"/>
  <c r="G111" i="1"/>
  <c r="M110" i="1"/>
  <c r="L110" i="1"/>
  <c r="I110" i="1"/>
  <c r="N110" i="1" s="1"/>
  <c r="O110" i="1" s="1"/>
  <c r="H110" i="1"/>
  <c r="G110" i="1"/>
  <c r="N109" i="1"/>
  <c r="M109" i="1"/>
  <c r="L109" i="1"/>
  <c r="G109" i="1"/>
  <c r="I109" i="1" s="1"/>
  <c r="L107" i="1"/>
  <c r="I107" i="1"/>
  <c r="N107" i="1" s="1"/>
  <c r="G107" i="1"/>
  <c r="M107" i="1" s="1"/>
  <c r="L106" i="1"/>
  <c r="G106" i="1"/>
  <c r="M106" i="1" s="1"/>
  <c r="L105" i="1"/>
  <c r="G105" i="1"/>
  <c r="M105" i="1" s="1"/>
  <c r="L104" i="1"/>
  <c r="G104" i="1"/>
  <c r="M104" i="1" s="1"/>
  <c r="L103" i="1"/>
  <c r="I103" i="1"/>
  <c r="N103" i="1" s="1"/>
  <c r="G103" i="1"/>
  <c r="M103" i="1" s="1"/>
  <c r="L101" i="1"/>
  <c r="G101" i="1"/>
  <c r="L100" i="1"/>
  <c r="G100" i="1"/>
  <c r="M100" i="1" s="1"/>
  <c r="M98" i="1"/>
  <c r="L98" i="1"/>
  <c r="G98" i="1"/>
  <c r="I98" i="1" s="1"/>
  <c r="N98" i="1" s="1"/>
  <c r="M97" i="1"/>
  <c r="L97" i="1"/>
  <c r="G97" i="1"/>
  <c r="I97" i="1" s="1"/>
  <c r="N97" i="1" s="1"/>
  <c r="L95" i="1"/>
  <c r="G95" i="1"/>
  <c r="M95" i="1" s="1"/>
  <c r="M94" i="1"/>
  <c r="M91" i="1" s="1"/>
  <c r="L94" i="1"/>
  <c r="H94" i="1"/>
  <c r="I94" i="1" s="1"/>
  <c r="N94" i="1" s="1"/>
  <c r="O94" i="1" s="1"/>
  <c r="G94" i="1"/>
  <c r="M93" i="1"/>
  <c r="L93" i="1"/>
  <c r="I93" i="1"/>
  <c r="N93" i="1" s="1"/>
  <c r="O93" i="1" s="1"/>
  <c r="H93" i="1"/>
  <c r="G93" i="1"/>
  <c r="M92" i="1"/>
  <c r="L92" i="1"/>
  <c r="G92" i="1"/>
  <c r="I92" i="1" s="1"/>
  <c r="N92" i="1" s="1"/>
  <c r="L90" i="1"/>
  <c r="G90" i="1"/>
  <c r="M90" i="1" s="1"/>
  <c r="L89" i="1"/>
  <c r="G89" i="1"/>
  <c r="M89" i="1" s="1"/>
  <c r="L88" i="1"/>
  <c r="I88" i="1"/>
  <c r="N88" i="1" s="1"/>
  <c r="O88" i="1" s="1"/>
  <c r="G88" i="1"/>
  <c r="M88" i="1" s="1"/>
  <c r="L87" i="1"/>
  <c r="G87" i="1"/>
  <c r="M87" i="1" s="1"/>
  <c r="M84" i="1"/>
  <c r="L84" i="1"/>
  <c r="I84" i="1"/>
  <c r="N84" i="1" s="1"/>
  <c r="O84" i="1" s="1"/>
  <c r="G84" i="1"/>
  <c r="M83" i="1"/>
  <c r="L83" i="1"/>
  <c r="I83" i="1"/>
  <c r="N83" i="1" s="1"/>
  <c r="G83" i="1"/>
  <c r="M82" i="1"/>
  <c r="L81" i="1"/>
  <c r="I81" i="1"/>
  <c r="N81" i="1" s="1"/>
  <c r="G81" i="1"/>
  <c r="M81" i="1" s="1"/>
  <c r="L80" i="1"/>
  <c r="I80" i="1"/>
  <c r="N80" i="1" s="1"/>
  <c r="N79" i="1" s="1"/>
  <c r="G80" i="1"/>
  <c r="M80" i="1" s="1"/>
  <c r="M79" i="1" s="1"/>
  <c r="N78" i="1"/>
  <c r="M78" i="1"/>
  <c r="M76" i="1" s="1"/>
  <c r="L78" i="1"/>
  <c r="G78" i="1"/>
  <c r="I78" i="1" s="1"/>
  <c r="M77" i="1"/>
  <c r="L77" i="1"/>
  <c r="I77" i="1"/>
  <c r="N77" i="1" s="1"/>
  <c r="G77" i="1"/>
  <c r="M75" i="1"/>
  <c r="L75" i="1"/>
  <c r="I75" i="1"/>
  <c r="N75" i="1" s="1"/>
  <c r="G75" i="1"/>
  <c r="M74" i="1"/>
  <c r="L74" i="1"/>
  <c r="I74" i="1"/>
  <c r="N74" i="1" s="1"/>
  <c r="G74" i="1"/>
  <c r="N71" i="1"/>
  <c r="M71" i="1"/>
  <c r="L71" i="1"/>
  <c r="G71" i="1"/>
  <c r="I71" i="1" s="1"/>
  <c r="N70" i="1"/>
  <c r="L70" i="1"/>
  <c r="G70" i="1"/>
  <c r="I70" i="1" s="1"/>
  <c r="M66" i="1"/>
  <c r="L66" i="1"/>
  <c r="H66" i="1"/>
  <c r="I66" i="1" s="1"/>
  <c r="N66" i="1" s="1"/>
  <c r="O66" i="1" s="1"/>
  <c r="G66" i="1"/>
  <c r="M65" i="1"/>
  <c r="L65" i="1"/>
  <c r="I65" i="1"/>
  <c r="N65" i="1" s="1"/>
  <c r="O65" i="1" s="1"/>
  <c r="G65" i="1"/>
  <c r="M64" i="1"/>
  <c r="L64" i="1"/>
  <c r="I64" i="1"/>
  <c r="N64" i="1" s="1"/>
  <c r="G64" i="1"/>
  <c r="M63" i="1"/>
  <c r="L63" i="1"/>
  <c r="I63" i="1"/>
  <c r="N63" i="1" s="1"/>
  <c r="O63" i="1" s="1"/>
  <c r="G63" i="1"/>
  <c r="M62" i="1"/>
  <c r="L62" i="1"/>
  <c r="I62" i="1"/>
  <c r="N62" i="1" s="1"/>
  <c r="G62" i="1"/>
  <c r="L60" i="1"/>
  <c r="I60" i="1"/>
  <c r="N60" i="1" s="1"/>
  <c r="G60" i="1"/>
  <c r="M60" i="1" s="1"/>
  <c r="M58" i="1" s="1"/>
  <c r="L59" i="1"/>
  <c r="I59" i="1"/>
  <c r="N59" i="1" s="1"/>
  <c r="N58" i="1" s="1"/>
  <c r="G59" i="1"/>
  <c r="M59" i="1" s="1"/>
  <c r="M57" i="1"/>
  <c r="L57" i="1"/>
  <c r="G57" i="1"/>
  <c r="I57" i="1" s="1"/>
  <c r="N57" i="1" s="1"/>
  <c r="N56" i="1"/>
  <c r="M56" i="1"/>
  <c r="M54" i="1" s="1"/>
  <c r="L56" i="1"/>
  <c r="I56" i="1"/>
  <c r="G56" i="1"/>
  <c r="M55" i="1"/>
  <c r="L55" i="1"/>
  <c r="G55" i="1"/>
  <c r="I55" i="1" s="1"/>
  <c r="N55" i="1" s="1"/>
  <c r="M53" i="1"/>
  <c r="O53" i="1" s="1"/>
  <c r="L53" i="1"/>
  <c r="I53" i="1"/>
  <c r="N53" i="1" s="1"/>
  <c r="H53" i="1"/>
  <c r="G53" i="1"/>
  <c r="L52" i="1"/>
  <c r="G52" i="1"/>
  <c r="I52" i="1" s="1"/>
  <c r="N52" i="1" s="1"/>
  <c r="N51" i="1"/>
  <c r="M51" i="1"/>
  <c r="L51" i="1"/>
  <c r="G51" i="1"/>
  <c r="I51" i="1" s="1"/>
  <c r="L50" i="1"/>
  <c r="G50" i="1"/>
  <c r="I50" i="1" s="1"/>
  <c r="N50" i="1" s="1"/>
  <c r="L48" i="1"/>
  <c r="G48" i="1"/>
  <c r="M48" i="1" s="1"/>
  <c r="M47" i="1"/>
  <c r="L47" i="1"/>
  <c r="G47" i="1"/>
  <c r="I47" i="1" s="1"/>
  <c r="N47" i="1" s="1"/>
  <c r="O47" i="1" s="1"/>
  <c r="L46" i="1"/>
  <c r="I46" i="1"/>
  <c r="N46" i="1" s="1"/>
  <c r="O46" i="1" s="1"/>
  <c r="G46" i="1"/>
  <c r="M46" i="1" s="1"/>
  <c r="M45" i="1"/>
  <c r="L45" i="1"/>
  <c r="I45" i="1"/>
  <c r="N45" i="1" s="1"/>
  <c r="G45" i="1"/>
  <c r="L43" i="1"/>
  <c r="G43" i="1"/>
  <c r="M43" i="1" s="1"/>
  <c r="L42" i="1"/>
  <c r="G42" i="1"/>
  <c r="O41" i="1"/>
  <c r="N41" i="1"/>
  <c r="L41" i="1"/>
  <c r="I41" i="1"/>
  <c r="G41" i="1"/>
  <c r="M41" i="1" s="1"/>
  <c r="L39" i="1"/>
  <c r="G39" i="1"/>
  <c r="I39" i="1" s="1"/>
  <c r="N39" i="1" s="1"/>
  <c r="N38" i="1"/>
  <c r="M38" i="1"/>
  <c r="L38" i="1"/>
  <c r="G38" i="1"/>
  <c r="I38" i="1" s="1"/>
  <c r="L37" i="1"/>
  <c r="G37" i="1"/>
  <c r="I37" i="1" s="1"/>
  <c r="N37" i="1" s="1"/>
  <c r="M36" i="1"/>
  <c r="L36" i="1"/>
  <c r="G36" i="1"/>
  <c r="I36" i="1" s="1"/>
  <c r="N36" i="1" s="1"/>
  <c r="L34" i="1"/>
  <c r="I34" i="1"/>
  <c r="N34" i="1" s="1"/>
  <c r="G34" i="1"/>
  <c r="M34" i="1" s="1"/>
  <c r="L33" i="1"/>
  <c r="G33" i="1"/>
  <c r="M33" i="1" s="1"/>
  <c r="M32" i="1" s="1"/>
  <c r="L31" i="1"/>
  <c r="G31" i="1"/>
  <c r="L30" i="1"/>
  <c r="G30" i="1"/>
  <c r="M30" i="1" s="1"/>
  <c r="L29" i="1"/>
  <c r="G29" i="1"/>
  <c r="L26" i="1"/>
  <c r="I26" i="1"/>
  <c r="N26" i="1" s="1"/>
  <c r="G26" i="1"/>
  <c r="M26" i="1" s="1"/>
  <c r="M25" i="1"/>
  <c r="L25" i="1"/>
  <c r="I25" i="1"/>
  <c r="N25" i="1" s="1"/>
  <c r="G25" i="1"/>
  <c r="M23" i="1"/>
  <c r="L23" i="1"/>
  <c r="I23" i="1"/>
  <c r="N23" i="1" s="1"/>
  <c r="G23" i="1"/>
  <c r="N22" i="1"/>
  <c r="O22" i="1" s="1"/>
  <c r="M22" i="1"/>
  <c r="L22" i="1"/>
  <c r="G22" i="1"/>
  <c r="I22" i="1" s="1"/>
  <c r="N20" i="1"/>
  <c r="N18" i="1" s="1"/>
  <c r="M20" i="1"/>
  <c r="L20" i="1"/>
  <c r="I20" i="1"/>
  <c r="G20" i="1"/>
  <c r="M19" i="1"/>
  <c r="L19" i="1"/>
  <c r="I19" i="1"/>
  <c r="N19" i="1" s="1"/>
  <c r="G19" i="1"/>
  <c r="L17" i="1"/>
  <c r="I17" i="1"/>
  <c r="N17" i="1" s="1"/>
  <c r="O17" i="1" s="1"/>
  <c r="G17" i="1"/>
  <c r="M17" i="1" s="1"/>
  <c r="L16" i="1"/>
  <c r="I16" i="1"/>
  <c r="N16" i="1" s="1"/>
  <c r="G16" i="1"/>
  <c r="M16" i="1" s="1"/>
  <c r="M15" i="1" s="1"/>
  <c r="O38" i="1" l="1"/>
  <c r="M73" i="1"/>
  <c r="O78" i="1"/>
  <c r="O107" i="1"/>
  <c r="O111" i="1"/>
  <c r="O26" i="1"/>
  <c r="M86" i="1"/>
  <c r="O112" i="1"/>
  <c r="M18" i="1"/>
  <c r="M14" i="1" s="1"/>
  <c r="O19" i="1"/>
  <c r="O51" i="1"/>
  <c r="O64" i="1"/>
  <c r="O81" i="1"/>
  <c r="M96" i="1"/>
  <c r="O56" i="1"/>
  <c r="M21" i="1"/>
  <c r="O57" i="1"/>
  <c r="O62" i="1"/>
  <c r="N15" i="1"/>
  <c r="N14" i="1" s="1"/>
  <c r="N73" i="1"/>
  <c r="O23" i="1"/>
  <c r="O21" i="1" s="1"/>
  <c r="L21" i="1" s="1"/>
  <c r="N21" i="1"/>
  <c r="O98" i="1"/>
  <c r="N96" i="1"/>
  <c r="N49" i="1"/>
  <c r="M72" i="1"/>
  <c r="N76" i="1"/>
  <c r="O77" i="1"/>
  <c r="N44" i="1"/>
  <c r="O45" i="1"/>
  <c r="N54" i="1"/>
  <c r="O55" i="1"/>
  <c r="O54" i="1" s="1"/>
  <c r="L54" i="1" s="1"/>
  <c r="O34" i="1"/>
  <c r="O92" i="1"/>
  <c r="O36" i="1"/>
  <c r="N35" i="1"/>
  <c r="O60" i="1"/>
  <c r="M108" i="1"/>
  <c r="I48" i="1"/>
  <c r="N48" i="1" s="1"/>
  <c r="O48" i="1" s="1"/>
  <c r="O103" i="1"/>
  <c r="I124" i="1"/>
  <c r="N124" i="1" s="1"/>
  <c r="M124" i="1"/>
  <c r="I130" i="1"/>
  <c r="N130" i="1" s="1"/>
  <c r="O130" i="1" s="1"/>
  <c r="M130" i="1"/>
  <c r="M141" i="1"/>
  <c r="I141" i="1"/>
  <c r="N141" i="1" s="1"/>
  <c r="M31" i="1"/>
  <c r="I31" i="1"/>
  <c r="N31" i="1" s="1"/>
  <c r="O31" i="1" s="1"/>
  <c r="I43" i="1"/>
  <c r="N43" i="1" s="1"/>
  <c r="O43" i="1" s="1"/>
  <c r="M52" i="1"/>
  <c r="O52" i="1" s="1"/>
  <c r="M70" i="1"/>
  <c r="M69" i="1" s="1"/>
  <c r="M68" i="1" s="1"/>
  <c r="I95" i="1"/>
  <c r="N95" i="1" s="1"/>
  <c r="O95" i="1" s="1"/>
  <c r="M137" i="1"/>
  <c r="I137" i="1"/>
  <c r="N137" i="1" s="1"/>
  <c r="M151" i="1"/>
  <c r="I151" i="1"/>
  <c r="N151" i="1" s="1"/>
  <c r="O70" i="1"/>
  <c r="O69" i="1" s="1"/>
  <c r="M114" i="1"/>
  <c r="I114" i="1"/>
  <c r="N114" i="1" s="1"/>
  <c r="O16" i="1"/>
  <c r="O15" i="1" s="1"/>
  <c r="O74" i="1"/>
  <c r="I89" i="1"/>
  <c r="N89" i="1" s="1"/>
  <c r="O89" i="1" s="1"/>
  <c r="I104" i="1"/>
  <c r="N104" i="1" s="1"/>
  <c r="O104" i="1" s="1"/>
  <c r="I148" i="1"/>
  <c r="N148" i="1" s="1"/>
  <c r="O148" i="1" s="1"/>
  <c r="N24" i="1"/>
  <c r="M37" i="1"/>
  <c r="O37" i="1" s="1"/>
  <c r="O80" i="1"/>
  <c r="O79" i="1" s="1"/>
  <c r="L79" i="1" s="1"/>
  <c r="M24" i="1"/>
  <c r="M29" i="1"/>
  <c r="M28" i="1" s="1"/>
  <c r="I29" i="1"/>
  <c r="N29" i="1" s="1"/>
  <c r="M50" i="1"/>
  <c r="M61" i="1"/>
  <c r="I122" i="1"/>
  <c r="N122" i="1" s="1"/>
  <c r="O122" i="1" s="1"/>
  <c r="M122" i="1"/>
  <c r="I128" i="1"/>
  <c r="N128" i="1" s="1"/>
  <c r="O128" i="1" s="1"/>
  <c r="M128" i="1"/>
  <c r="I138" i="1"/>
  <c r="N138" i="1" s="1"/>
  <c r="M138" i="1"/>
  <c r="M134" i="1" s="1"/>
  <c r="O167" i="1"/>
  <c r="M42" i="1"/>
  <c r="M40" i="1" s="1"/>
  <c r="I42" i="1"/>
  <c r="N42" i="1" s="1"/>
  <c r="O25" i="1"/>
  <c r="O24" i="1" s="1"/>
  <c r="L24" i="1" s="1"/>
  <c r="O75" i="1"/>
  <c r="N61" i="1"/>
  <c r="O71" i="1"/>
  <c r="I90" i="1"/>
  <c r="N90" i="1" s="1"/>
  <c r="O90" i="1" s="1"/>
  <c r="O97" i="1"/>
  <c r="O96" i="1" s="1"/>
  <c r="L96" i="1" s="1"/>
  <c r="I105" i="1"/>
  <c r="N105" i="1" s="1"/>
  <c r="O105" i="1" s="1"/>
  <c r="I115" i="1"/>
  <c r="N115" i="1" s="1"/>
  <c r="O115" i="1" s="1"/>
  <c r="I135" i="1"/>
  <c r="N135" i="1" s="1"/>
  <c r="M149" i="1"/>
  <c r="I149" i="1"/>
  <c r="N149" i="1" s="1"/>
  <c r="O149" i="1" s="1"/>
  <c r="N160" i="1"/>
  <c r="I101" i="1"/>
  <c r="N101" i="1" s="1"/>
  <c r="M101" i="1"/>
  <c r="M99" i="1" s="1"/>
  <c r="O109" i="1"/>
  <c r="I120" i="1"/>
  <c r="N120" i="1" s="1"/>
  <c r="M120" i="1"/>
  <c r="M118" i="1" s="1"/>
  <c r="I126" i="1"/>
  <c r="N126" i="1" s="1"/>
  <c r="M126" i="1"/>
  <c r="I132" i="1"/>
  <c r="N132" i="1" s="1"/>
  <c r="O132" i="1" s="1"/>
  <c r="M132" i="1"/>
  <c r="M143" i="1"/>
  <c r="M139" i="1" s="1"/>
  <c r="I143" i="1"/>
  <c r="N143" i="1" s="1"/>
  <c r="I146" i="1"/>
  <c r="N146" i="1" s="1"/>
  <c r="I153" i="1"/>
  <c r="N153" i="1" s="1"/>
  <c r="M153" i="1"/>
  <c r="O164" i="1"/>
  <c r="O160" i="1" s="1"/>
  <c r="O20" i="1"/>
  <c r="O18" i="1" s="1"/>
  <c r="L18" i="1" s="1"/>
  <c r="O59" i="1"/>
  <c r="I30" i="1"/>
  <c r="N30" i="1" s="1"/>
  <c r="O30" i="1" s="1"/>
  <c r="I33" i="1"/>
  <c r="N33" i="1" s="1"/>
  <c r="M44" i="1"/>
  <c r="I87" i="1"/>
  <c r="N87" i="1" s="1"/>
  <c r="I106" i="1"/>
  <c r="N106" i="1" s="1"/>
  <c r="O106" i="1" s="1"/>
  <c r="M116" i="1"/>
  <c r="I116" i="1"/>
  <c r="N116" i="1" s="1"/>
  <c r="N69" i="1"/>
  <c r="N68" i="1" s="1"/>
  <c r="N82" i="1"/>
  <c r="N72" i="1" s="1"/>
  <c r="O83" i="1"/>
  <c r="O82" i="1" s="1"/>
  <c r="L82" i="1" s="1"/>
  <c r="I136" i="1"/>
  <c r="N136" i="1" s="1"/>
  <c r="O136" i="1" s="1"/>
  <c r="I140" i="1"/>
  <c r="N140" i="1" s="1"/>
  <c r="I150" i="1"/>
  <c r="N150" i="1" s="1"/>
  <c r="O150" i="1" s="1"/>
  <c r="M39" i="1"/>
  <c r="O39" i="1" s="1"/>
  <c r="M102" i="1"/>
  <c r="I113" i="1"/>
  <c r="N113" i="1" s="1"/>
  <c r="O113" i="1" s="1"/>
  <c r="M147" i="1"/>
  <c r="M145" i="1" s="1"/>
  <c r="I147" i="1"/>
  <c r="N147" i="1" s="1"/>
  <c r="I100" i="1"/>
  <c r="N100" i="1" s="1"/>
  <c r="I119" i="1"/>
  <c r="N119" i="1" s="1"/>
  <c r="I121" i="1"/>
  <c r="N121" i="1" s="1"/>
  <c r="O121" i="1" s="1"/>
  <c r="I123" i="1"/>
  <c r="N123" i="1" s="1"/>
  <c r="O123" i="1" s="1"/>
  <c r="I125" i="1"/>
  <c r="N125" i="1" s="1"/>
  <c r="O125" i="1" s="1"/>
  <c r="I127" i="1"/>
  <c r="N127" i="1" s="1"/>
  <c r="O127" i="1" s="1"/>
  <c r="I129" i="1"/>
  <c r="N129" i="1" s="1"/>
  <c r="O129" i="1" s="1"/>
  <c r="I131" i="1"/>
  <c r="N131" i="1" s="1"/>
  <c r="O131" i="1" s="1"/>
  <c r="I133" i="1"/>
  <c r="N133" i="1" s="1"/>
  <c r="O133" i="1" s="1"/>
  <c r="M35" i="1" l="1"/>
  <c r="O124" i="1"/>
  <c r="O120" i="1"/>
  <c r="O76" i="1"/>
  <c r="L76" i="1" s="1"/>
  <c r="O61" i="1"/>
  <c r="L61" i="1" s="1"/>
  <c r="M85" i="1"/>
  <c r="M49" i="1"/>
  <c r="O114" i="1"/>
  <c r="O153" i="1"/>
  <c r="N40" i="1"/>
  <c r="O141" i="1"/>
  <c r="O138" i="1"/>
  <c r="O119" i="1"/>
  <c r="N118" i="1"/>
  <c r="O151" i="1"/>
  <c r="O100" i="1"/>
  <c r="N99" i="1"/>
  <c r="O147" i="1"/>
  <c r="O116" i="1"/>
  <c r="N145" i="1"/>
  <c r="O146" i="1"/>
  <c r="N108" i="1"/>
  <c r="O137" i="1"/>
  <c r="O91" i="1"/>
  <c r="L91" i="1" s="1"/>
  <c r="N91" i="1"/>
  <c r="O143" i="1"/>
  <c r="O50" i="1"/>
  <c r="O49" i="1" s="1"/>
  <c r="L49" i="1" s="1"/>
  <c r="M117" i="1"/>
  <c r="M67" i="1" s="1"/>
  <c r="O87" i="1"/>
  <c r="O86" i="1" s="1"/>
  <c r="N86" i="1"/>
  <c r="O101" i="1"/>
  <c r="O73" i="1"/>
  <c r="N102" i="1"/>
  <c r="O102" i="1"/>
  <c r="L102" i="1" s="1"/>
  <c r="O42" i="1"/>
  <c r="O40" i="1" s="1"/>
  <c r="L40" i="1" s="1"/>
  <c r="O44" i="1"/>
  <c r="L44" i="1" s="1"/>
  <c r="L15" i="1"/>
  <c r="O14" i="1"/>
  <c r="M27" i="1"/>
  <c r="O158" i="1" s="1"/>
  <c r="O68" i="1"/>
  <c r="L69" i="1"/>
  <c r="O35" i="1"/>
  <c r="L35" i="1" s="1"/>
  <c r="O33" i="1"/>
  <c r="O32" i="1" s="1"/>
  <c r="L32" i="1" s="1"/>
  <c r="N32" i="1"/>
  <c r="O29" i="1"/>
  <c r="O28" i="1" s="1"/>
  <c r="N28" i="1"/>
  <c r="N27" i="1" s="1"/>
  <c r="N13" i="1" s="1"/>
  <c r="N139" i="1"/>
  <c r="O140" i="1"/>
  <c r="O126" i="1"/>
  <c r="O58" i="1"/>
  <c r="L58" i="1" s="1"/>
  <c r="O135" i="1"/>
  <c r="N134" i="1"/>
  <c r="O108" i="1" l="1"/>
  <c r="L108" i="1" s="1"/>
  <c r="O134" i="1"/>
  <c r="L134" i="1" s="1"/>
  <c r="O99" i="1"/>
  <c r="L99" i="1" s="1"/>
  <c r="O139" i="1"/>
  <c r="L139" i="1" s="1"/>
  <c r="O27" i="1"/>
  <c r="L28" i="1"/>
  <c r="N117" i="1"/>
  <c r="L73" i="1"/>
  <c r="O72" i="1"/>
  <c r="O118" i="1"/>
  <c r="M155" i="1"/>
  <c r="N85" i="1"/>
  <c r="N67" i="1" s="1"/>
  <c r="M13" i="1"/>
  <c r="L86" i="1"/>
  <c r="O85" i="1"/>
  <c r="O145" i="1"/>
  <c r="L145" i="1" s="1"/>
  <c r="O157" i="1" l="1"/>
  <c r="O13" i="1"/>
  <c r="O117" i="1"/>
  <c r="O67" i="1" s="1"/>
  <c r="L118" i="1"/>
  <c r="N155" i="1"/>
  <c r="O155" i="1" l="1"/>
  <c r="O159" i="1" s="1"/>
</calcChain>
</file>

<file path=xl/sharedStrings.xml><?xml version="1.0" encoding="utf-8"?>
<sst xmlns="http://schemas.openxmlformats.org/spreadsheetml/2006/main" count="349" uniqueCount="153">
  <si>
    <t>Приложение</t>
  </si>
  <si>
    <t>К договору</t>
  </si>
  <si>
    <t>Расшифровка стоимости работ</t>
  </si>
  <si>
    <t>ГП-1 ЖК "Совушки ЕКБ"</t>
  </si>
  <si>
    <t>Внутриплощадочные сети электроснабжения  освещения</t>
  </si>
  <si>
    <t>Позиция</t>
  </si>
  <si>
    <t>Наименование и техническая характеристика</t>
  </si>
  <si>
    <t>Ед.изм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</si>
  <si>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</si>
  <si>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</si>
  <si>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</si>
  <si>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</si>
  <si>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</si>
  <si>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</si>
  <si>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</si>
  <si>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</si>
  <si>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</si>
  <si>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</si>
  <si>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 ГП-1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</si>
  <si>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</si>
  <si>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</si>
  <si>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</si>
  <si>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</si>
  <si>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</si>
  <si>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</si>
  <si>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</si>
  <si>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</si>
  <si>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</si>
  <si>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</si>
  <si>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</si>
  <si>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</si>
  <si>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</si>
  <si>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</si>
  <si>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</si>
  <si>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</si>
  <si>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</si>
  <si>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</si>
  <si>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</si>
  <si>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Наружное электроснабжение+</t>
  </si>
  <si>
    <t>Земляные работы для прокладки наружных сетей электроснабжения</t>
  </si>
  <si>
    <t>Разработка грунта экскаватором с погрузкой в самосвалы, в т.ч. перемещение по строительной площадки</t>
  </si>
  <si>
    <t>м3</t>
  </si>
  <si>
    <t>Необходимо подтверждение съемкой, объем ориентировочный</t>
  </si>
  <si>
    <t>Песок</t>
  </si>
  <si>
    <t>Устройство защитного слоя из отсева с послойным уплотнением</t>
  </si>
  <si>
    <t>защитный слой 300мм</t>
  </si>
  <si>
    <t>Отсев фр.0-5 мм</t>
  </si>
  <si>
    <t>Устройство песчаного основания под кабельные линии уплотнение, послойное трамбование</t>
  </si>
  <si>
    <t>Отсев</t>
  </si>
  <si>
    <t>Обратная засыпка траншей местным грунтом с перемещением до 5 метров бульдозерами, уплотнение, послойное трамбование</t>
  </si>
  <si>
    <t>Местный грунт (давальческий материал)</t>
  </si>
  <si>
    <t>Прокладка силовых кабельных линий 0,4 кВ</t>
  </si>
  <si>
    <t>Укладка технической полиэтиленовой трубы ПЭ в траншею Ø 110</t>
  </si>
  <si>
    <t>м.п.</t>
  </si>
  <si>
    <t>футляры</t>
  </si>
  <si>
    <t>Труба ПНД техническая Ø110х6,6</t>
  </si>
  <si>
    <t>Уплотнитель кабельных проходов для трубы диаметром 110 мм</t>
  </si>
  <si>
    <t>шт</t>
  </si>
  <si>
    <t>Прокладка сигнальной ленты</t>
  </si>
  <si>
    <t>Лента защитно-сигнальная, красного цвета, с надписью "Осторожно кабель!"</t>
  </si>
  <si>
    <t>Укладка плитки ПЗК для защиты кабеля</t>
  </si>
  <si>
    <t>Плита ПЗК 240х480х16</t>
  </si>
  <si>
    <t>Плита ПЗК 360х480х16</t>
  </si>
  <si>
    <t>Плита ПЗК 480х480х16</t>
  </si>
  <si>
    <t>Устройство ввода кабелей</t>
  </si>
  <si>
    <t>Герметик полиуретановый</t>
  </si>
  <si>
    <t>Пена монтажная</t>
  </si>
  <si>
    <t>Прокладка силовых кабельных линий в траншее</t>
  </si>
  <si>
    <t>Кабель АПвБбШв 4х120 1кВ</t>
  </si>
  <si>
    <t>Кабель АПвБбШв 4х95 1кВ</t>
  </si>
  <si>
    <t>Кирпич силикатный одинарный рядовой полнотелый СОРПо-M150/F50/1,8</t>
  </si>
  <si>
    <t>перегородка в траншее</t>
  </si>
  <si>
    <t>Прокладка кабельных линий в лотках</t>
  </si>
  <si>
    <t>по щебеночному полу в подвале, учитывать крепления в ФОТ</t>
  </si>
  <si>
    <t>Лоток перфорированный 100х400 мм, Производитель ДКС</t>
  </si>
  <si>
    <t>в проекте не указан, по типоразмеру -требуется согласование ГИП/РП</t>
  </si>
  <si>
    <t>Монтаж концевых муфт</t>
  </si>
  <si>
    <t>Муфта концевая GUST-01/4x120</t>
  </si>
  <si>
    <t>Муфта концевая GUST-01/4x70</t>
  </si>
  <si>
    <t>Покрытие огнезащитной краской кабеля в лотке</t>
  </si>
  <si>
    <t>м2</t>
  </si>
  <si>
    <t>Огнезащитный состав Огракс-М</t>
  </si>
  <si>
    <t>кг</t>
  </si>
  <si>
    <t>из ТП-15, в секции</t>
  </si>
  <si>
    <t>Бикрост ЭПП, Производитель Технониколь</t>
  </si>
  <si>
    <t>Герметик полиуретановый, 310 мл</t>
  </si>
  <si>
    <t>Пена монтажная огнестойкая, 750 мл</t>
  </si>
  <si>
    <t>в том числе заделка пеной между проходами смежных секций</t>
  </si>
  <si>
    <t>Уплотнитель кабельных проходов для трубы диаметром 90 мм</t>
  </si>
  <si>
    <t>Наружное электроосвещение+</t>
  </si>
  <si>
    <t>Монтаж щита наружного освещения</t>
  </si>
  <si>
    <t>комплект</t>
  </si>
  <si>
    <t>установка  в электрощитовой
секции 2</t>
  </si>
  <si>
    <t>Щит наружного освещения IP54 типа ЯУО-9601-3474-УХЛ1, Производитель Топенар</t>
  </si>
  <si>
    <t>комплектность согласно схеме РД 20/ПД-ЭД-ОО-ЭН л.4</t>
  </si>
  <si>
    <t>Земляные работы для прокладки линий электроосвещения</t>
  </si>
  <si>
    <t>Прокладка силовых кабельных линий</t>
  </si>
  <si>
    <t>Прокладка жестких труб в траншее (футляры)</t>
  </si>
  <si>
    <t>Муфта хрихотилцементная Ø100, Производитель ДКС</t>
  </si>
  <si>
    <t>Труба хризотилцементная Ø100, Производитель ДКС</t>
  </si>
  <si>
    <t>Кабель АВБбШвнг(А)-LS 5х10 1кВ</t>
  </si>
  <si>
    <t>Кабель АВБбШвнг(А)-LS 5х6 1кВ</t>
  </si>
  <si>
    <t>Труба гофрированная ПНД гибкая двустенная с протяжкой Ø50</t>
  </si>
  <si>
    <t>Укладка сигнальной ленты</t>
  </si>
  <si>
    <t>Лента сигнальная "Осторожно кабель" ЛСЭ 150х100</t>
  </si>
  <si>
    <t>из секций, к фотодатчику</t>
  </si>
  <si>
    <t>Прокладка силовых кабельных линий в подвале</t>
  </si>
  <si>
    <t>с учетом креплений к стенам</t>
  </si>
  <si>
    <t>Кабель ВВГнг(A)-LS 5х16 1кВ</t>
  </si>
  <si>
    <t>от №2ВРУ1 до ЩНО</t>
  </si>
  <si>
    <t>Кабель КВВГнг-LSLTх 4х1,5 0,38кВ</t>
  </si>
  <si>
    <t>к фотодатчику</t>
  </si>
  <si>
    <t>в проекте не указан, требуется согласование ГИП/РП</t>
  </si>
  <si>
    <t>Труба гофрированная ПВХ Ø25</t>
  </si>
  <si>
    <t>Труба гофрированная ПНД Ø63х3,0 с протяжкой</t>
  </si>
  <si>
    <t>Монтаж опор освещения</t>
  </si>
  <si>
    <t>Монтаж опор освещения и светильников до 9 м</t>
  </si>
  <si>
    <t>Декоративный фланец FLD3, Производитель SAROS</t>
  </si>
  <si>
    <t>для освет-ой системы "Тверь"</t>
  </si>
  <si>
    <t>Зажим прокалывающий TTD 051 FJ2TA(16-95)(1,5-10), Производитель IEK</t>
  </si>
  <si>
    <t>Кабель КГн 3х3,25 0,66кВ</t>
  </si>
  <si>
    <t>Коробка проходная на три направления KTA-40/У1, Производитель IEK</t>
  </si>
  <si>
    <t>Кронштейн ТО1, Производитель SAROS</t>
  </si>
  <si>
    <t>для опоры SV60 "Свирь"</t>
  </si>
  <si>
    <t>Опора освещения SV60 "Свирь" 6 м, Производитель SAROS</t>
  </si>
  <si>
    <t>Опора освещения Z40 "Зенит" 6 м, Производитель SAROS</t>
  </si>
  <si>
    <t>Осветительная система TV-40/1 4K "Тверь" 4 м, Производитель SAROS</t>
  </si>
  <si>
    <t>Осветительная система TV-60/3 4K "Тверь" 6 м, Производитель SAROS</t>
  </si>
  <si>
    <t>Светильник КУБА З0Вт IP66, Производитель SAROS</t>
  </si>
  <si>
    <t>для опоры SV60 "Свирь"</t>
  </si>
  <si>
    <t>Светильник ЛИГА 28Вт IP66, Производитель SAROS</t>
  </si>
  <si>
    <t>для опоры Z40 "Зенит"</t>
  </si>
  <si>
    <t>Труба гофрированная ПНД Ø50х3,0 с протяжкой</t>
  </si>
  <si>
    <t>Уголок стальной равнополочный 50х50х5</t>
  </si>
  <si>
    <t>тн</t>
  </si>
  <si>
    <t>Щиток вводной типа NTB-1, Производитель IEK</t>
  </si>
  <si>
    <t>Устройство фундаментов под опоры освещения до 1 м</t>
  </si>
  <si>
    <t>в т.ч. бурение скважины</t>
  </si>
  <si>
    <t>Бетон В25 F150 W6</t>
  </si>
  <si>
    <t>Закладной элемент ST5, Производитель SAROS</t>
  </si>
  <si>
    <t>Щебень кварцевый фр. 20-40 мм</t>
  </si>
  <si>
    <t>Устройство фундаментов под опоры освещения до 9 м</t>
  </si>
  <si>
    <t>Закладной элемент A4-1000, Производитель SAROS</t>
  </si>
  <si>
    <t>Монтаж опор освещения и светильников до 1 м</t>
  </si>
  <si>
    <t>Торшер Маяк-мини 10Вт IP66 4К h=0,9м, Производитель SAROS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</si>
  <si>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</si>
  <si>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</si>
  <si>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</si>
  <si>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</si>
  <si>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</si>
  <si>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</si>
  <si>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Негомедзянова Эльмира Салаватовна</t>
  </si>
  <si>
    <t>Поля возможные к заполнению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</si>
</sst>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"/>
    <numFmt numFmtId="166" formatCode="0&quot;мм&quot;"/>
    <numFmt numFmtId="167" formatCode="0&quot; мм&quot;"/>
    <numFmt numFmtId="168" formatCode="#,##0.000"/>
    <numFmt numFmtId="169" formatCode="0&quot; м.п./опора&quot;"/>
  </numFmts>
  <fonts count="8" x14ac:knownFonts="1">
    <font>
      <sz val="8"/>
      <name val="Arial"/>
    </font>
    <font>
      <sz val="8"/>
      <name val="Times New Roman"/>
      <family val="2"/>
    </font>
    <font>
      <sz val="10"/>
      <name val="Times New Roman"/>
      <family val="2"/>
    </font>
    <font>
      <b/>
      <sz val="10"/>
      <name val="Times New Roman"/>
      <family val="2"/>
    </font>
    <font>
      <b/>
      <sz val="9"/>
      <name val="Times New Roman"/>
      <family val="2"/>
    </font>
    <font>
      <b/>
      <sz val="8"/>
      <name val="Times New Roman"/>
      <family val="2"/>
    </font>
    <font>
      <i/>
      <sz val="8"/>
      <name val="Times New Roman"/>
      <family val="2"/>
    </font>
    <font>
      <b/>
      <i/>
      <sz val="8"/>
      <name val="Times New Roman"/>
      <family val="2"/>
    </font>
  </fonts>
  <fills count="8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CFCFCF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right"/>
    </xf>
    <xf numFmtId="0" fontId="4" fillId="5" borderId="4" xfId="0" applyFont="1" applyFill="1" applyBorder="1" applyAlignment="1">
      <alignment horizontal="left" wrapText="1"/>
    </xf>
    <xf numFmtId="0" fontId="4" fillId="5" borderId="5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1" fontId="5" fillId="6" borderId="3" xfId="0" applyNumberFormat="1" applyFont="1" applyFill="1" applyBorder="1" applyAlignment="1">
      <alignment horizontal="right"/>
    </xf>
    <xf numFmtId="0" fontId="5" fillId="6" borderId="3" xfId="0" applyFont="1" applyFill="1" applyBorder="1" applyAlignment="1">
      <alignment horizontal="left" wrapText="1"/>
    </xf>
    <xf numFmtId="0" fontId="5" fillId="6" borderId="3" xfId="0" applyFont="1" applyFill="1" applyBorder="1" applyAlignment="1">
      <alignment horizontal="center"/>
    </xf>
    <xf numFmtId="164" fontId="5" fillId="6" borderId="3" xfId="0" applyNumberFormat="1" applyFont="1" applyFill="1" applyBorder="1" applyAlignment="1">
      <alignment horizontal="right"/>
    </xf>
    <xf numFmtId="0" fontId="5" fillId="6" borderId="3" xfId="0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164" fontId="6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165" fontId="1" fillId="0" borderId="3" xfId="0" applyNumberFormat="1" applyFont="1" applyBorder="1" applyAlignment="1">
      <alignment horizontal="right"/>
    </xf>
    <xf numFmtId="1" fontId="1" fillId="0" borderId="3" xfId="0" applyNumberFormat="1" applyFont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168" fontId="5" fillId="6" borderId="3" xfId="0" applyNumberFormat="1" applyFont="1" applyFill="1" applyBorder="1" applyAlignment="1">
      <alignment horizontal="right"/>
    </xf>
    <xf numFmtId="168" fontId="6" fillId="0" borderId="3" xfId="0" applyNumberFormat="1" applyFont="1" applyBorder="1" applyAlignment="1">
      <alignment horizontal="right"/>
    </xf>
    <xf numFmtId="168" fontId="1" fillId="0" borderId="3" xfId="0" applyNumberFormat="1" applyFont="1" applyBorder="1" applyAlignment="1">
      <alignment horizontal="right"/>
    </xf>
    <xf numFmtId="0" fontId="4" fillId="6" borderId="4" xfId="0" applyFont="1" applyFill="1" applyBorder="1" applyAlignment="1">
      <alignment horizontal="left"/>
    </xf>
    <xf numFmtId="0" fontId="4" fillId="6" borderId="6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right"/>
    </xf>
    <xf numFmtId="0" fontId="7" fillId="0" borderId="4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1" fillId="7" borderId="0" xfId="0" applyFont="1" applyFill="1" applyAlignment="1">
      <alignment horizontal="left" wrapText="1"/>
    </xf>
    <xf numFmtId="4" fontId="6" fillId="0" borderId="3" xfId="0" applyNumberFormat="1" applyFont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6" borderId="3" xfId="0" applyFont="1" applyFill="1" applyBorder="1" applyAlignment="1" applyProtection="1">
      <alignment horizontal="right"/>
      <protection locked="0"/>
    </xf>
    <xf numFmtId="4" fontId="6" fillId="7" borderId="3" xfId="0" applyNumberFormat="1" applyFont="1" applyFill="1" applyBorder="1" applyAlignment="1" applyProtection="1">
      <alignment horizontal="right"/>
      <protection locked="0"/>
    </xf>
    <xf numFmtId="0" fontId="6" fillId="7" borderId="3" xfId="0" applyFont="1" applyFill="1" applyBorder="1" applyAlignment="1" applyProtection="1">
      <alignment horizontal="right"/>
      <protection locked="0"/>
    </xf>
    <xf numFmtId="0" fontId="1" fillId="7" borderId="3" xfId="0" applyFont="1" applyFill="1" applyBorder="1" applyAlignment="1" applyProtection="1">
      <alignment horizontal="right"/>
      <protection locked="0"/>
    </xf>
    <xf numFmtId="2" fontId="6" fillId="7" borderId="3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 wrapText="1"/>
      <protection locked="0"/>
    </xf>
    <xf numFmtId="0" fontId="4" fillId="4" borderId="3" xfId="0" applyFont="1" applyFill="1" applyBorder="1" applyAlignment="1" applyProtection="1">
      <alignment horizontal="right"/>
      <protection locked="0"/>
    </xf>
    <xf numFmtId="0" fontId="4" fillId="6" borderId="3" xfId="0" applyFont="1" applyFill="1" applyBorder="1" applyAlignment="1" applyProtection="1">
      <alignment horizontal="left"/>
      <protection locked="0"/>
    </xf>
    <xf numFmtId="0" fontId="5" fillId="7" borderId="3" xfId="0" applyFont="1" applyFill="1" applyBorder="1" applyAlignment="1" applyProtection="1">
      <alignment horizontal="right" wrapText="1"/>
      <protection locked="0"/>
    </xf>
    <xf numFmtId="0" fontId="6" fillId="0" borderId="3" xfId="0" applyFont="1" applyBorder="1" applyAlignment="1" applyProtection="1">
      <alignment horizontal="right"/>
      <protection locked="0"/>
    </xf>
    <xf numFmtId="0" fontId="1" fillId="7" borderId="3" xfId="0" applyFont="1" applyFill="1" applyBorder="1" applyAlignment="1" applyProtection="1">
      <alignment horizontal="right" wrapText="1"/>
      <protection locked="0"/>
    </xf>
    <xf numFmtId="0" fontId="4" fillId="5" borderId="3" xfId="0" applyFont="1" applyFill="1" applyBorder="1" applyAlignment="1" applyProtection="1">
      <alignment horizontal="right" wrapText="1"/>
      <protection locked="0"/>
    </xf>
    <xf numFmtId="0" fontId="4" fillId="5" borderId="3" xfId="0" applyFont="1" applyFill="1" applyBorder="1" applyAlignment="1" applyProtection="1">
      <alignment horizontal="right"/>
      <protection locked="0"/>
    </xf>
    <xf numFmtId="166" fontId="5" fillId="7" borderId="3" xfId="0" applyNumberFormat="1" applyFont="1" applyFill="1" applyBorder="1" applyAlignment="1" applyProtection="1">
      <alignment horizontal="right" wrapText="1"/>
      <protection locked="0"/>
    </xf>
    <xf numFmtId="167" fontId="5" fillId="7" borderId="3" xfId="0" applyNumberFormat="1" applyFont="1" applyFill="1" applyBorder="1" applyAlignment="1" applyProtection="1">
      <alignment horizontal="right" wrapText="1"/>
      <protection locked="0"/>
    </xf>
    <xf numFmtId="169" fontId="1" fillId="7" borderId="3" xfId="0" applyNumberFormat="1" applyFont="1" applyFill="1" applyBorder="1" applyAlignment="1" applyProtection="1">
      <alignment horizontal="right" wrapText="1"/>
      <protection locked="0"/>
    </xf>
    <xf numFmtId="0" fontId="7" fillId="0" borderId="3" xfId="0" applyFont="1" applyBorder="1" applyAlignment="1" applyProtection="1">
      <alignment horizontal="left" wrapText="1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7" fillId="0" borderId="3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right"/>
      <protection locked="0"/>
    </xf>
    <xf numFmtId="1" fontId="1" fillId="0" borderId="3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Q177"/>
  <sheetViews>
    <sheetView tabSelected="1" topLeftCell="A4" workbookViewId="0">
      <selection activeCell="C188" sqref="C188"/>
    </sheetView>
  </sheetViews>
  <sheetFormatPr defaultColWidth="10.5" defaultRowHeight="11.45" customHeight="1" outlineLevelRow="1" x14ac:dyDescent="0.2"/>
  <cols>
    <col min="1" max="1" width="1.6640625" style="1" customWidth="1"/>
    <col min="2" max="2" width="8.33203125" style="1" customWidth="1"/>
    <col min="3" max="3" width="42.5" style="1" customWidth="1"/>
    <col min="4" max="4" width="7.1640625" style="1" customWidth="1"/>
    <col min="5" max="5" width="2.1640625" style="1" customWidth="1"/>
    <col min="6" max="6" width="12.5" style="1" customWidth="1"/>
    <col min="7" max="7" width="9.33203125" style="1" customWidth="1"/>
    <col min="8" max="8" width="8" style="1" customWidth="1"/>
    <col min="9" max="9" width="12.1640625" style="1" customWidth="1"/>
    <col min="10" max="10" width="8.6640625" style="1" customWidth="1"/>
    <col min="11" max="11" width="11.33203125" style="1" customWidth="1"/>
    <col min="12" max="12" width="12.83203125" style="1" customWidth="1"/>
    <col min="13" max="14" width="14.1640625" style="1" customWidth="1"/>
    <col min="15" max="15" width="16" style="1" customWidth="1"/>
    <col min="16" max="17" width="36.1640625" style="1" customWidth="1"/>
  </cols>
  <sheetData>
    <row r="1" spans="2:17" s="1" customFormat="1" ht="11.1" hidden="1" customHeight="1" x14ac:dyDescent="0.2"/>
    <row r="2" spans="2:17" s="1" customFormat="1" ht="11.1" hidden="1" customHeight="1" x14ac:dyDescent="0.2"/>
    <row r="3" spans="2:17" s="1" customFormat="1" ht="11.1" hidden="1" customHeight="1" x14ac:dyDescent="0.2"/>
    <row r="4" spans="2:17" s="2" customFormat="1" ht="12.95" customHeight="1" x14ac:dyDescent="0.2">
      <c r="P4" s="2" t="s">
        <v>0</v>
      </c>
    </row>
    <row r="5" spans="2:17" s="2" customFormat="1" ht="12.95" customHeight="1" x14ac:dyDescent="0.2">
      <c r="P5" s="3" t="s">
        <v>1</v>
      </c>
    </row>
    <row r="6" spans="2:17" s="2" customFormat="1" ht="12.95" customHeight="1" x14ac:dyDescent="0.2">
      <c r="B6" s="58" t="s">
        <v>2</v>
      </c>
      <c r="C6" s="58"/>
      <c r="D6" s="58"/>
      <c r="E6" s="58"/>
    </row>
    <row r="7" spans="2:17" s="2" customFormat="1" ht="12.95" customHeight="1" x14ac:dyDescent="0.2">
      <c r="B7" s="59" t="s">
        <v>3</v>
      </c>
      <c r="C7" s="59"/>
      <c r="D7" s="59"/>
      <c r="E7" s="59"/>
    </row>
    <row r="8" spans="2:17" s="2" customFormat="1" ht="12.95" customHeight="1" x14ac:dyDescent="0.2">
      <c r="B8" s="59" t="s">
        <v>4</v>
      </c>
      <c r="C8" s="59"/>
      <c r="D8" s="59"/>
      <c r="E8" s="59"/>
    </row>
    <row r="9" spans="2:17" s="1" customFormat="1" ht="11.1" customHeight="1" x14ac:dyDescent="0.2"/>
    <row r="10" spans="2:17" s="4" customFormat="1" ht="30" customHeight="1" x14ac:dyDescent="0.2">
      <c r="B10" s="60" t="s">
        <v>5</v>
      </c>
      <c r="C10" s="55" t="s">
        <v>6</v>
      </c>
      <c r="D10" s="60" t="s">
        <v>7</v>
      </c>
      <c r="E10" s="60" t="s">
        <v>8</v>
      </c>
      <c r="F10" s="5" t="s">
        <v>9</v>
      </c>
      <c r="G10" s="55" t="s">
        <v>10</v>
      </c>
      <c r="H10" s="55" t="s">
        <v>11</v>
      </c>
      <c r="I10" s="55" t="s">
        <v>12</v>
      </c>
      <c r="J10" s="57" t="s">
        <v>13</v>
      </c>
      <c r="K10" s="57"/>
      <c r="L10" s="57"/>
      <c r="M10" s="57" t="s">
        <v>14</v>
      </c>
      <c r="N10" s="57"/>
      <c r="O10" s="55" t="s">
        <v>15</v>
      </c>
      <c r="P10" s="55" t="s">
        <v>16</v>
      </c>
      <c r="Q10" s="55" t="s">
        <v>17</v>
      </c>
    </row>
    <row r="11" spans="2:17" s="4" customFormat="1" ht="36.950000000000003" customHeight="1" x14ac:dyDescent="0.2">
      <c r="B11" s="61"/>
      <c r="C11" s="56"/>
      <c r="D11" s="61"/>
      <c r="E11" s="61"/>
      <c r="F11" s="5" t="s">
        <v>18</v>
      </c>
      <c r="G11" s="56"/>
      <c r="H11" s="56"/>
      <c r="I11" s="56"/>
      <c r="J11" s="5" t="s">
        <v>19</v>
      </c>
      <c r="K11" s="5" t="s">
        <v>20</v>
      </c>
      <c r="L11" s="5" t="s">
        <v>21</v>
      </c>
      <c r="M11" s="5" t="s">
        <v>19</v>
      </c>
      <c r="N11" s="5" t="s">
        <v>20</v>
      </c>
      <c r="O11" s="56"/>
      <c r="P11" s="56"/>
      <c r="Q11" s="56"/>
    </row>
    <row r="12" spans="2:17" s="1" customFormat="1" ht="11.1" customHeight="1" x14ac:dyDescent="0.2">
      <c r="B12" s="6" t="s">
        <v>22</v>
      </c>
      <c r="C12" s="6" t="s">
        <v>23</v>
      </c>
      <c r="D12" s="6" t="s">
        <v>24</v>
      </c>
      <c r="E12" s="6" t="s">
        <v>25</v>
      </c>
      <c r="F12" s="6" t="s">
        <v>26</v>
      </c>
      <c r="G12" s="6" t="s">
        <v>27</v>
      </c>
      <c r="H12" s="6" t="s">
        <v>28</v>
      </c>
      <c r="I12" s="6" t="s">
        <v>29</v>
      </c>
      <c r="J12" s="6" t="s">
        <v>30</v>
      </c>
      <c r="K12" s="6" t="s">
        <v>31</v>
      </c>
      <c r="L12" s="6" t="s">
        <v>32</v>
      </c>
      <c r="M12" s="6" t="s">
        <v>33</v>
      </c>
      <c r="N12" s="6" t="s">
        <v>34</v>
      </c>
      <c r="O12" s="6" t="s">
        <v>35</v>
      </c>
      <c r="P12" s="6" t="s">
        <v>36</v>
      </c>
      <c r="Q12" s="6" t="s">
        <v>37</v>
      </c>
    </row>
    <row r="13" spans="2:17" s="1" customFormat="1" ht="12" customHeight="1" x14ac:dyDescent="0.2">
      <c r="B13" s="7"/>
      <c r="C13" s="8" t="s">
        <v>38</v>
      </c>
      <c r="D13" s="9"/>
      <c r="E13" s="9"/>
      <c r="F13" s="10"/>
      <c r="G13" s="10"/>
      <c r="H13" s="10"/>
      <c r="I13" s="10"/>
      <c r="J13" s="10"/>
      <c r="K13" s="10"/>
      <c r="L13" s="10"/>
      <c r="M13" s="10">
        <f>$M$14+$M$27</f>
        <v>0</v>
      </c>
      <c r="N13" s="10">
        <f>$N$14+$N$27</f>
        <v>0</v>
      </c>
      <c r="O13" s="10">
        <f>$O$14+$O$27</f>
        <v>0</v>
      </c>
      <c r="P13" s="10"/>
      <c r="Q13" s="10"/>
    </row>
    <row r="14" spans="2:17" s="4" customFormat="1" ht="24.95" customHeight="1" outlineLevel="1" x14ac:dyDescent="0.2">
      <c r="B14" s="11"/>
      <c r="C14" s="12" t="s">
        <v>39</v>
      </c>
      <c r="D14" s="13"/>
      <c r="E14" s="13"/>
      <c r="F14" s="12"/>
      <c r="G14" s="12"/>
      <c r="H14" s="12"/>
      <c r="I14" s="12"/>
      <c r="J14" s="12"/>
      <c r="K14" s="12"/>
      <c r="L14" s="12"/>
      <c r="M14" s="14">
        <f>$M$15+$M$18+$M$21+$M$24</f>
        <v>0</v>
      </c>
      <c r="N14" s="14">
        <f>$N$15+$N$18+$N$21+$N$24</f>
        <v>0</v>
      </c>
      <c r="O14" s="15">
        <f>$O$15+$O$18+$O$21+$O$24</f>
        <v>0</v>
      </c>
      <c r="P14" s="16"/>
      <c r="Q14" s="15"/>
    </row>
    <row r="15" spans="2:17" s="17" customFormat="1" ht="32.1" customHeight="1" outlineLevel="1" x14ac:dyDescent="0.15">
      <c r="B15" s="18">
        <v>1</v>
      </c>
      <c r="C15" s="19" t="s">
        <v>40</v>
      </c>
      <c r="D15" s="20" t="s">
        <v>41</v>
      </c>
      <c r="E15" s="20"/>
      <c r="F15" s="21">
        <v>68.44</v>
      </c>
      <c r="G15" s="21">
        <v>68.44</v>
      </c>
      <c r="H15" s="22"/>
      <c r="I15" s="21">
        <v>68.44</v>
      </c>
      <c r="J15" s="62"/>
      <c r="K15" s="62"/>
      <c r="L15" s="22">
        <f>$O$15/$I$15</f>
        <v>0</v>
      </c>
      <c r="M15" s="22">
        <f>$M$16+$M$17</f>
        <v>0</v>
      </c>
      <c r="N15" s="22">
        <f>$N$16+$N$17</f>
        <v>0</v>
      </c>
      <c r="O15" s="22">
        <f>$O$16+$O$17</f>
        <v>0</v>
      </c>
      <c r="P15" s="70" t="s">
        <v>42</v>
      </c>
      <c r="Q15" s="70"/>
    </row>
    <row r="16" spans="2:17" s="23" customFormat="1" ht="11.1" customHeight="1" outlineLevel="1" x14ac:dyDescent="0.2">
      <c r="B16" s="24"/>
      <c r="C16" s="25" t="s">
        <v>19</v>
      </c>
      <c r="D16" s="26" t="s">
        <v>41</v>
      </c>
      <c r="E16" s="26"/>
      <c r="F16" s="27">
        <v>68.44</v>
      </c>
      <c r="G16" s="27">
        <f>$F$16</f>
        <v>68.44</v>
      </c>
      <c r="H16" s="27">
        <v>1</v>
      </c>
      <c r="I16" s="28">
        <f>ROUND($G$16*$H$16,3)</f>
        <v>68.44</v>
      </c>
      <c r="J16" s="63"/>
      <c r="K16" s="64"/>
      <c r="L16" s="53">
        <f>$K$16+$J$16</f>
        <v>0</v>
      </c>
      <c r="M16" s="28">
        <f>$G$16*$J$16</f>
        <v>0</v>
      </c>
      <c r="N16" s="28">
        <f>$I$16*$K$16</f>
        <v>0</v>
      </c>
      <c r="O16" s="28">
        <f>$N$16+$M$16</f>
        <v>0</v>
      </c>
      <c r="P16" s="71"/>
      <c r="Q16" s="71"/>
    </row>
    <row r="17" spans="2:17" s="1" customFormat="1" ht="11.1" customHeight="1" outlineLevel="1" x14ac:dyDescent="0.2">
      <c r="B17" s="29"/>
      <c r="C17" s="30" t="s">
        <v>43</v>
      </c>
      <c r="D17" s="31" t="s">
        <v>41</v>
      </c>
      <c r="E17" s="31"/>
      <c r="F17" s="32">
        <v>68.44</v>
      </c>
      <c r="G17" s="32">
        <f>$F$17</f>
        <v>68.44</v>
      </c>
      <c r="H17" s="34">
        <v>1.1000000000000001</v>
      </c>
      <c r="I17" s="33">
        <f>ROUND($G$17*$H$17,3)</f>
        <v>75.284000000000006</v>
      </c>
      <c r="J17" s="65"/>
      <c r="K17" s="65"/>
      <c r="L17" s="33">
        <f>$K$17+$J$17</f>
        <v>0</v>
      </c>
      <c r="M17" s="33">
        <f>$G$17*$J$17</f>
        <v>0</v>
      </c>
      <c r="N17" s="33">
        <f>$I$17*$K$17</f>
        <v>0</v>
      </c>
      <c r="O17" s="33">
        <f>$N$17+$M$17</f>
        <v>0</v>
      </c>
      <c r="P17" s="72"/>
      <c r="Q17" s="72"/>
    </row>
    <row r="18" spans="2:17" s="17" customFormat="1" ht="21.95" customHeight="1" outlineLevel="1" x14ac:dyDescent="0.15">
      <c r="B18" s="18">
        <v>2</v>
      </c>
      <c r="C18" s="19" t="s">
        <v>44</v>
      </c>
      <c r="D18" s="20" t="s">
        <v>41</v>
      </c>
      <c r="E18" s="20"/>
      <c r="F18" s="21">
        <v>12.24</v>
      </c>
      <c r="G18" s="21">
        <v>12.24</v>
      </c>
      <c r="H18" s="22"/>
      <c r="I18" s="21">
        <v>12.24</v>
      </c>
      <c r="J18" s="62"/>
      <c r="K18" s="62"/>
      <c r="L18" s="22">
        <f>$O$18/$I$18</f>
        <v>0</v>
      </c>
      <c r="M18" s="22">
        <f>$M$19+$M$20</f>
        <v>0</v>
      </c>
      <c r="N18" s="22">
        <f>$N$19+$N$20</f>
        <v>0</v>
      </c>
      <c r="O18" s="22">
        <f>$O$19+$O$20</f>
        <v>0</v>
      </c>
      <c r="P18" s="70" t="s">
        <v>45</v>
      </c>
      <c r="Q18" s="70"/>
    </row>
    <row r="19" spans="2:17" s="23" customFormat="1" ht="11.1" customHeight="1" outlineLevel="1" x14ac:dyDescent="0.2">
      <c r="B19" s="24"/>
      <c r="C19" s="25" t="s">
        <v>19</v>
      </c>
      <c r="D19" s="26" t="s">
        <v>41</v>
      </c>
      <c r="E19" s="26"/>
      <c r="F19" s="27">
        <v>12.24</v>
      </c>
      <c r="G19" s="27">
        <f>$F$19</f>
        <v>12.24</v>
      </c>
      <c r="H19" s="27">
        <v>1</v>
      </c>
      <c r="I19" s="28">
        <f>ROUND($G$19*$H$19,3)</f>
        <v>12.24</v>
      </c>
      <c r="J19" s="63"/>
      <c r="K19" s="64"/>
      <c r="L19" s="53">
        <f>$K$19+$J$19</f>
        <v>0</v>
      </c>
      <c r="M19" s="28">
        <f>$G$19*$J$19</f>
        <v>0</v>
      </c>
      <c r="N19" s="28">
        <f>$I$19*$K$19</f>
        <v>0</v>
      </c>
      <c r="O19" s="28">
        <f>$N$19+$M$19</f>
        <v>0</v>
      </c>
      <c r="P19" s="71"/>
      <c r="Q19" s="71"/>
    </row>
    <row r="20" spans="2:17" s="1" customFormat="1" ht="11.1" customHeight="1" outlineLevel="1" x14ac:dyDescent="0.2">
      <c r="B20" s="29"/>
      <c r="C20" s="30" t="s">
        <v>46</v>
      </c>
      <c r="D20" s="31" t="s">
        <v>41</v>
      </c>
      <c r="E20" s="31"/>
      <c r="F20" s="32">
        <v>12.24</v>
      </c>
      <c r="G20" s="32">
        <f>$F$20</f>
        <v>12.24</v>
      </c>
      <c r="H20" s="34">
        <v>1.1000000000000001</v>
      </c>
      <c r="I20" s="33">
        <f>ROUND($G$20*$H$20,3)</f>
        <v>13.464</v>
      </c>
      <c r="J20" s="65"/>
      <c r="K20" s="65"/>
      <c r="L20" s="33">
        <f>$K$20+$J$20</f>
        <v>0</v>
      </c>
      <c r="M20" s="33">
        <f>$G$20*$J$20</f>
        <v>0</v>
      </c>
      <c r="N20" s="33">
        <f>$I$20*$K$20</f>
        <v>0</v>
      </c>
      <c r="O20" s="33">
        <f>$N$20+$M$20</f>
        <v>0</v>
      </c>
      <c r="P20" s="72"/>
      <c r="Q20" s="72"/>
    </row>
    <row r="21" spans="2:17" s="17" customFormat="1" ht="32.1" customHeight="1" outlineLevel="1" x14ac:dyDescent="0.15">
      <c r="B21" s="18">
        <v>3</v>
      </c>
      <c r="C21" s="19" t="s">
        <v>47</v>
      </c>
      <c r="D21" s="20" t="s">
        <v>41</v>
      </c>
      <c r="E21" s="20"/>
      <c r="F21" s="21">
        <v>4.08</v>
      </c>
      <c r="G21" s="21">
        <v>4.08</v>
      </c>
      <c r="H21" s="22"/>
      <c r="I21" s="21">
        <v>4.08</v>
      </c>
      <c r="J21" s="62"/>
      <c r="K21" s="62"/>
      <c r="L21" s="22">
        <f>$O$21/$I$21</f>
        <v>0</v>
      </c>
      <c r="M21" s="22">
        <f>$M$22+$M$23</f>
        <v>0</v>
      </c>
      <c r="N21" s="22">
        <f>$N$22+$N$23</f>
        <v>0</v>
      </c>
      <c r="O21" s="22">
        <f>$O$22+$O$23</f>
        <v>0</v>
      </c>
      <c r="P21" s="70"/>
      <c r="Q21" s="70"/>
    </row>
    <row r="22" spans="2:17" s="23" customFormat="1" ht="11.1" customHeight="1" outlineLevel="1" x14ac:dyDescent="0.2">
      <c r="B22" s="24"/>
      <c r="C22" s="25" t="s">
        <v>19</v>
      </c>
      <c r="D22" s="26" t="s">
        <v>41</v>
      </c>
      <c r="E22" s="26"/>
      <c r="F22" s="27">
        <v>4.08</v>
      </c>
      <c r="G22" s="27">
        <f>$F$22</f>
        <v>4.08</v>
      </c>
      <c r="H22" s="27">
        <v>1</v>
      </c>
      <c r="I22" s="28">
        <f>ROUND($G$22*$H$22,3)</f>
        <v>4.08</v>
      </c>
      <c r="J22" s="63"/>
      <c r="K22" s="64"/>
      <c r="L22" s="53">
        <f>$K$22+$J$22</f>
        <v>0</v>
      </c>
      <c r="M22" s="28">
        <f>$G$22*$J$22</f>
        <v>0</v>
      </c>
      <c r="N22" s="28">
        <f>$I$22*$K$22</f>
        <v>0</v>
      </c>
      <c r="O22" s="28">
        <f>$N$22+$M$22</f>
        <v>0</v>
      </c>
      <c r="P22" s="71"/>
      <c r="Q22" s="71"/>
    </row>
    <row r="23" spans="2:17" s="1" customFormat="1" ht="11.1" customHeight="1" outlineLevel="1" x14ac:dyDescent="0.2">
      <c r="B23" s="29"/>
      <c r="C23" s="30" t="s">
        <v>48</v>
      </c>
      <c r="D23" s="31" t="s">
        <v>41</v>
      </c>
      <c r="E23" s="31"/>
      <c r="F23" s="32">
        <v>4.08</v>
      </c>
      <c r="G23" s="32">
        <f>$F$23</f>
        <v>4.08</v>
      </c>
      <c r="H23" s="34">
        <v>1.1000000000000001</v>
      </c>
      <c r="I23" s="33">
        <f>ROUND($G$23*$H$23,3)</f>
        <v>4.4880000000000004</v>
      </c>
      <c r="J23" s="65"/>
      <c r="K23" s="65"/>
      <c r="L23" s="33">
        <f>$K$23+$J$23</f>
        <v>0</v>
      </c>
      <c r="M23" s="33">
        <f>$G$23*$J$23</f>
        <v>0</v>
      </c>
      <c r="N23" s="33">
        <f>$I$23*$K$23</f>
        <v>0</v>
      </c>
      <c r="O23" s="33">
        <f>$N$23+$M$23</f>
        <v>0</v>
      </c>
      <c r="P23" s="72"/>
      <c r="Q23" s="72"/>
    </row>
    <row r="24" spans="2:17" s="17" customFormat="1" ht="32.1" customHeight="1" outlineLevel="1" x14ac:dyDescent="0.15">
      <c r="B24" s="18">
        <v>4</v>
      </c>
      <c r="C24" s="19" t="s">
        <v>49</v>
      </c>
      <c r="D24" s="20" t="s">
        <v>41</v>
      </c>
      <c r="E24" s="20"/>
      <c r="F24" s="21">
        <v>56.2</v>
      </c>
      <c r="G24" s="21">
        <v>56.2</v>
      </c>
      <c r="H24" s="22"/>
      <c r="I24" s="21">
        <v>56.2</v>
      </c>
      <c r="J24" s="62"/>
      <c r="K24" s="62"/>
      <c r="L24" s="22">
        <f>$O$24/$I$24</f>
        <v>0</v>
      </c>
      <c r="M24" s="22">
        <f>$M$25+$M$26</f>
        <v>0</v>
      </c>
      <c r="N24" s="22">
        <f>$N$25+$N$26</f>
        <v>0</v>
      </c>
      <c r="O24" s="22">
        <f>$O$25+$O$26</f>
        <v>0</v>
      </c>
      <c r="P24" s="70" t="s">
        <v>42</v>
      </c>
      <c r="Q24" s="70"/>
    </row>
    <row r="25" spans="2:17" s="23" customFormat="1" ht="11.1" customHeight="1" outlineLevel="1" x14ac:dyDescent="0.2">
      <c r="B25" s="24"/>
      <c r="C25" s="25" t="s">
        <v>19</v>
      </c>
      <c r="D25" s="26" t="s">
        <v>41</v>
      </c>
      <c r="E25" s="26"/>
      <c r="F25" s="27">
        <v>56.2</v>
      </c>
      <c r="G25" s="27">
        <f>$F$25</f>
        <v>56.2</v>
      </c>
      <c r="H25" s="27">
        <v>1</v>
      </c>
      <c r="I25" s="28">
        <f>ROUND($G$25*$H$25,3)</f>
        <v>56.2</v>
      </c>
      <c r="J25" s="66"/>
      <c r="K25" s="64"/>
      <c r="L25" s="54">
        <f>$K$25+$J$25</f>
        <v>0</v>
      </c>
      <c r="M25" s="28">
        <f>$G$25*$J$25</f>
        <v>0</v>
      </c>
      <c r="N25" s="28">
        <f>$I$25*$K$25</f>
        <v>0</v>
      </c>
      <c r="O25" s="28">
        <f>$N$25+$M$25</f>
        <v>0</v>
      </c>
      <c r="P25" s="71"/>
      <c r="Q25" s="71"/>
    </row>
    <row r="26" spans="2:17" s="1" customFormat="1" ht="11.1" customHeight="1" outlineLevel="1" x14ac:dyDescent="0.2">
      <c r="B26" s="29"/>
      <c r="C26" s="30" t="s">
        <v>50</v>
      </c>
      <c r="D26" s="31" t="s">
        <v>41</v>
      </c>
      <c r="E26" s="31"/>
      <c r="F26" s="32">
        <v>56.2</v>
      </c>
      <c r="G26" s="32">
        <f>$F$26</f>
        <v>56.2</v>
      </c>
      <c r="H26" s="34">
        <v>1.1000000000000001</v>
      </c>
      <c r="I26" s="33">
        <f>ROUND($G$26*$H$26,3)</f>
        <v>61.82</v>
      </c>
      <c r="J26" s="65"/>
      <c r="K26" s="65"/>
      <c r="L26" s="33">
        <f>$K$26+$J$26</f>
        <v>0</v>
      </c>
      <c r="M26" s="33">
        <f>$G$26*$J$26</f>
        <v>0</v>
      </c>
      <c r="N26" s="33">
        <f>$I$26*$K$26</f>
        <v>0</v>
      </c>
      <c r="O26" s="33">
        <f>$N$26+$M$26</f>
        <v>0</v>
      </c>
      <c r="P26" s="72"/>
      <c r="Q26" s="72"/>
    </row>
    <row r="27" spans="2:17" s="4" customFormat="1" ht="12" customHeight="1" outlineLevel="1" x14ac:dyDescent="0.2">
      <c r="B27" s="11"/>
      <c r="C27" s="12" t="s">
        <v>51</v>
      </c>
      <c r="D27" s="13"/>
      <c r="E27" s="13"/>
      <c r="F27" s="12"/>
      <c r="G27" s="12"/>
      <c r="H27" s="12"/>
      <c r="I27" s="12"/>
      <c r="J27" s="67"/>
      <c r="K27" s="67"/>
      <c r="L27" s="12"/>
      <c r="M27" s="14">
        <f>$M$28+$M$32+$M$35+$M$40+$M$44+$M$49+$M$54+$M$58+$M$61</f>
        <v>0</v>
      </c>
      <c r="N27" s="14">
        <f>$N$28+$N$32+$N$35+$N$40+$N$44+$N$49+$N$54+$N$58+$N$61</f>
        <v>0</v>
      </c>
      <c r="O27" s="15">
        <f>$O$28+$O$32+$O$35+$O$40+$O$44+$O$49+$O$54+$O$58+$O$61</f>
        <v>0</v>
      </c>
      <c r="P27" s="73"/>
      <c r="Q27" s="74"/>
    </row>
    <row r="28" spans="2:17" s="17" customFormat="1" ht="21.95" customHeight="1" outlineLevel="1" x14ac:dyDescent="0.15">
      <c r="B28" s="18">
        <v>6</v>
      </c>
      <c r="C28" s="19" t="s">
        <v>52</v>
      </c>
      <c r="D28" s="20" t="s">
        <v>53</v>
      </c>
      <c r="E28" s="20"/>
      <c r="F28" s="21">
        <v>194</v>
      </c>
      <c r="G28" s="21">
        <v>194</v>
      </c>
      <c r="H28" s="22"/>
      <c r="I28" s="21">
        <v>194</v>
      </c>
      <c r="J28" s="62"/>
      <c r="K28" s="62"/>
      <c r="L28" s="22">
        <f>$O$28/$I$28</f>
        <v>0</v>
      </c>
      <c r="M28" s="22">
        <f>$M$29+$M$30+$M$31</f>
        <v>0</v>
      </c>
      <c r="N28" s="22">
        <f>$N$29+$N$30+$N$31</f>
        <v>0</v>
      </c>
      <c r="O28" s="22">
        <f>$O$29+$O$30+$O$31</f>
        <v>0</v>
      </c>
      <c r="P28" s="70" t="s">
        <v>54</v>
      </c>
      <c r="Q28" s="70"/>
    </row>
    <row r="29" spans="2:17" s="23" customFormat="1" ht="11.1" customHeight="1" outlineLevel="1" x14ac:dyDescent="0.2">
      <c r="B29" s="24"/>
      <c r="C29" s="25" t="s">
        <v>19</v>
      </c>
      <c r="D29" s="26" t="s">
        <v>53</v>
      </c>
      <c r="E29" s="26"/>
      <c r="F29" s="27">
        <v>194</v>
      </c>
      <c r="G29" s="27">
        <f>$F$29</f>
        <v>194</v>
      </c>
      <c r="H29" s="27">
        <v>1</v>
      </c>
      <c r="I29" s="28">
        <f>ROUND($G$29*$H$29,3)</f>
        <v>194</v>
      </c>
      <c r="J29" s="66"/>
      <c r="K29" s="64"/>
      <c r="L29" s="54">
        <f>$K$29+$J$29</f>
        <v>0</v>
      </c>
      <c r="M29" s="28">
        <f>$G$29*$J$29</f>
        <v>0</v>
      </c>
      <c r="N29" s="28">
        <f>$I$29*$K$29</f>
        <v>0</v>
      </c>
      <c r="O29" s="28">
        <f>$N$29+$M$29</f>
        <v>0</v>
      </c>
      <c r="P29" s="71"/>
      <c r="Q29" s="71"/>
    </row>
    <row r="30" spans="2:17" s="1" customFormat="1" ht="11.1" customHeight="1" outlineLevel="1" x14ac:dyDescent="0.2">
      <c r="B30" s="29"/>
      <c r="C30" s="30" t="s">
        <v>55</v>
      </c>
      <c r="D30" s="31" t="s">
        <v>53</v>
      </c>
      <c r="E30" s="31"/>
      <c r="F30" s="32">
        <v>194</v>
      </c>
      <c r="G30" s="32">
        <f>$F$30</f>
        <v>194</v>
      </c>
      <c r="H30" s="35">
        <v>1</v>
      </c>
      <c r="I30" s="33">
        <f>ROUND($G$30*$H$30,3)</f>
        <v>194</v>
      </c>
      <c r="J30" s="65"/>
      <c r="K30" s="65"/>
      <c r="L30" s="33">
        <f>$K$30+$J$30</f>
        <v>0</v>
      </c>
      <c r="M30" s="33">
        <f>$G$30*$J$30</f>
        <v>0</v>
      </c>
      <c r="N30" s="33">
        <f>$I$30*$K$30</f>
        <v>0</v>
      </c>
      <c r="O30" s="33">
        <f>$N$30+$M$30</f>
        <v>0</v>
      </c>
      <c r="P30" s="72"/>
      <c r="Q30" s="72"/>
    </row>
    <row r="31" spans="2:17" s="1" customFormat="1" ht="21.95" customHeight="1" outlineLevel="1" x14ac:dyDescent="0.2">
      <c r="B31" s="29"/>
      <c r="C31" s="30" t="s">
        <v>56</v>
      </c>
      <c r="D31" s="31" t="s">
        <v>57</v>
      </c>
      <c r="E31" s="31"/>
      <c r="F31" s="32">
        <v>14</v>
      </c>
      <c r="G31" s="32">
        <f>$F$31</f>
        <v>14</v>
      </c>
      <c r="H31" s="35">
        <v>1</v>
      </c>
      <c r="I31" s="33">
        <f>ROUND($G$31*$H$31,3)</f>
        <v>14</v>
      </c>
      <c r="J31" s="65"/>
      <c r="K31" s="65"/>
      <c r="L31" s="33">
        <f>$K$31+$J$31</f>
        <v>0</v>
      </c>
      <c r="M31" s="33">
        <f>$G$31*$J$31</f>
        <v>0</v>
      </c>
      <c r="N31" s="33">
        <f>$I$31*$K$31</f>
        <v>0</v>
      </c>
      <c r="O31" s="33">
        <f>$N$31+$M$31</f>
        <v>0</v>
      </c>
      <c r="P31" s="72"/>
      <c r="Q31" s="72"/>
    </row>
    <row r="32" spans="2:17" s="17" customFormat="1" ht="11.1" customHeight="1" outlineLevel="1" x14ac:dyDescent="0.15">
      <c r="B32" s="18">
        <v>7</v>
      </c>
      <c r="C32" s="19" t="s">
        <v>58</v>
      </c>
      <c r="D32" s="20" t="s">
        <v>53</v>
      </c>
      <c r="E32" s="20"/>
      <c r="F32" s="21">
        <v>89.8</v>
      </c>
      <c r="G32" s="21">
        <v>89.8</v>
      </c>
      <c r="H32" s="22"/>
      <c r="I32" s="21">
        <v>89.8</v>
      </c>
      <c r="J32" s="62"/>
      <c r="K32" s="62"/>
      <c r="L32" s="22">
        <f>$O$32/$I$32</f>
        <v>0</v>
      </c>
      <c r="M32" s="22">
        <f>$M$33+$M$34</f>
        <v>0</v>
      </c>
      <c r="N32" s="22">
        <f>$N$33+$N$34</f>
        <v>0</v>
      </c>
      <c r="O32" s="22">
        <f>$O$33+$O$34</f>
        <v>0</v>
      </c>
      <c r="P32" s="70"/>
      <c r="Q32" s="70"/>
    </row>
    <row r="33" spans="2:17" s="23" customFormat="1" ht="11.1" customHeight="1" outlineLevel="1" x14ac:dyDescent="0.2">
      <c r="B33" s="24"/>
      <c r="C33" s="25" t="s">
        <v>19</v>
      </c>
      <c r="D33" s="26" t="s">
        <v>53</v>
      </c>
      <c r="E33" s="26"/>
      <c r="F33" s="27">
        <v>89.8</v>
      </c>
      <c r="G33" s="27">
        <f>$F$33</f>
        <v>89.8</v>
      </c>
      <c r="H33" s="27">
        <v>1</v>
      </c>
      <c r="I33" s="28">
        <f>ROUND($G$33*$H$33,3)</f>
        <v>89.8</v>
      </c>
      <c r="J33" s="66"/>
      <c r="K33" s="64"/>
      <c r="L33" s="54">
        <f>$K$33+$J$33</f>
        <v>0</v>
      </c>
      <c r="M33" s="28">
        <f>$G$33*$J$33</f>
        <v>0</v>
      </c>
      <c r="N33" s="28">
        <f>$I$33*$K$33</f>
        <v>0</v>
      </c>
      <c r="O33" s="28">
        <f>$N$33+$M$33</f>
        <v>0</v>
      </c>
      <c r="P33" s="71"/>
      <c r="Q33" s="71"/>
    </row>
    <row r="34" spans="2:17" s="1" customFormat="1" ht="21.95" customHeight="1" outlineLevel="1" x14ac:dyDescent="0.2">
      <c r="B34" s="29"/>
      <c r="C34" s="30" t="s">
        <v>59</v>
      </c>
      <c r="D34" s="31" t="s">
        <v>53</v>
      </c>
      <c r="E34" s="31"/>
      <c r="F34" s="32">
        <v>89.8</v>
      </c>
      <c r="G34" s="32">
        <f>$F$34</f>
        <v>89.8</v>
      </c>
      <c r="H34" s="36">
        <v>1.02</v>
      </c>
      <c r="I34" s="33">
        <f>ROUND($G$34*$H$34,3)</f>
        <v>91.596000000000004</v>
      </c>
      <c r="J34" s="65"/>
      <c r="K34" s="65"/>
      <c r="L34" s="33">
        <f>$K$34+$J$34</f>
        <v>0</v>
      </c>
      <c r="M34" s="33">
        <f>$G$34*$J$34</f>
        <v>0</v>
      </c>
      <c r="N34" s="33">
        <f>$I$34*$K$34</f>
        <v>0</v>
      </c>
      <c r="O34" s="33">
        <f>$N$34+$M$34</f>
        <v>0</v>
      </c>
      <c r="P34" s="72"/>
      <c r="Q34" s="72"/>
    </row>
    <row r="35" spans="2:17" s="17" customFormat="1" ht="11.1" customHeight="1" outlineLevel="1" x14ac:dyDescent="0.15">
      <c r="B35" s="18">
        <v>8</v>
      </c>
      <c r="C35" s="19" t="s">
        <v>60</v>
      </c>
      <c r="D35" s="20" t="s">
        <v>57</v>
      </c>
      <c r="E35" s="20"/>
      <c r="F35" s="21">
        <v>195</v>
      </c>
      <c r="G35" s="21">
        <v>195</v>
      </c>
      <c r="H35" s="22"/>
      <c r="I35" s="21">
        <v>195</v>
      </c>
      <c r="J35" s="62"/>
      <c r="K35" s="62"/>
      <c r="L35" s="22">
        <f>$O$35/$I$35</f>
        <v>0</v>
      </c>
      <c r="M35" s="22">
        <f>$M$36+$M$37+$M$38+$M$39</f>
        <v>0</v>
      </c>
      <c r="N35" s="22">
        <f>$N$36+$N$37+$N$38+$N$39</f>
        <v>0</v>
      </c>
      <c r="O35" s="22">
        <f>$O$36+$O$37+$O$38+$O$39</f>
        <v>0</v>
      </c>
      <c r="P35" s="70"/>
      <c r="Q35" s="70"/>
    </row>
    <row r="36" spans="2:17" s="23" customFormat="1" ht="11.1" customHeight="1" outlineLevel="1" x14ac:dyDescent="0.2">
      <c r="B36" s="24"/>
      <c r="C36" s="25" t="s">
        <v>19</v>
      </c>
      <c r="D36" s="26" t="s">
        <v>57</v>
      </c>
      <c r="E36" s="26"/>
      <c r="F36" s="27">
        <v>195</v>
      </c>
      <c r="G36" s="27">
        <f>$F$36</f>
        <v>195</v>
      </c>
      <c r="H36" s="27">
        <v>1</v>
      </c>
      <c r="I36" s="28">
        <f>ROUND($G$36*$H$36,3)</f>
        <v>195</v>
      </c>
      <c r="J36" s="66"/>
      <c r="K36" s="64"/>
      <c r="L36" s="54">
        <f>$K$36+$J$36</f>
        <v>0</v>
      </c>
      <c r="M36" s="28">
        <f>$G$36*$J$36</f>
        <v>0</v>
      </c>
      <c r="N36" s="28">
        <f>$I$36*$K$36</f>
        <v>0</v>
      </c>
      <c r="O36" s="28">
        <f>$N$36+$M$36</f>
        <v>0</v>
      </c>
      <c r="P36" s="71"/>
      <c r="Q36" s="71"/>
    </row>
    <row r="37" spans="2:17" s="1" customFormat="1" ht="11.1" customHeight="1" outlineLevel="1" x14ac:dyDescent="0.2">
      <c r="B37" s="29"/>
      <c r="C37" s="30" t="s">
        <v>61</v>
      </c>
      <c r="D37" s="31" t="s">
        <v>57</v>
      </c>
      <c r="E37" s="31"/>
      <c r="F37" s="32">
        <v>34</v>
      </c>
      <c r="G37" s="32">
        <f>$F$37</f>
        <v>34</v>
      </c>
      <c r="H37" s="35">
        <v>1</v>
      </c>
      <c r="I37" s="33">
        <f>ROUND($G$37*$H$37,3)</f>
        <v>34</v>
      </c>
      <c r="J37" s="65"/>
      <c r="K37" s="65"/>
      <c r="L37" s="33">
        <f>$K$37+$J$37</f>
        <v>0</v>
      </c>
      <c r="M37" s="33">
        <f>$G$37*$J$37</f>
        <v>0</v>
      </c>
      <c r="N37" s="33">
        <f>$I$37*$K$37</f>
        <v>0</v>
      </c>
      <c r="O37" s="33">
        <f>$N$37+$M$37</f>
        <v>0</v>
      </c>
      <c r="P37" s="72"/>
      <c r="Q37" s="72"/>
    </row>
    <row r="38" spans="2:17" s="1" customFormat="1" ht="11.1" customHeight="1" outlineLevel="1" x14ac:dyDescent="0.2">
      <c r="B38" s="29"/>
      <c r="C38" s="30" t="s">
        <v>62</v>
      </c>
      <c r="D38" s="31" t="s">
        <v>57</v>
      </c>
      <c r="E38" s="31"/>
      <c r="F38" s="33"/>
      <c r="G38" s="33">
        <f>$F$38</f>
        <v>0</v>
      </c>
      <c r="H38" s="35">
        <v>1</v>
      </c>
      <c r="I38" s="33">
        <f>ROUND($G$38*$H$38,3)</f>
        <v>0</v>
      </c>
      <c r="J38" s="65"/>
      <c r="K38" s="65"/>
      <c r="L38" s="33">
        <f>$K$38+$J$38</f>
        <v>0</v>
      </c>
      <c r="M38" s="33">
        <f>$G$38*$J$38</f>
        <v>0</v>
      </c>
      <c r="N38" s="33">
        <f>$I$38*$K$38</f>
        <v>0</v>
      </c>
      <c r="O38" s="33">
        <f>$N$38+$M$38</f>
        <v>0</v>
      </c>
      <c r="P38" s="72"/>
      <c r="Q38" s="72"/>
    </row>
    <row r="39" spans="2:17" s="1" customFormat="1" ht="11.1" customHeight="1" outlineLevel="1" x14ac:dyDescent="0.2">
      <c r="B39" s="29"/>
      <c r="C39" s="30" t="s">
        <v>63</v>
      </c>
      <c r="D39" s="31" t="s">
        <v>57</v>
      </c>
      <c r="E39" s="31"/>
      <c r="F39" s="32">
        <v>161</v>
      </c>
      <c r="G39" s="32">
        <f>$F$39</f>
        <v>161</v>
      </c>
      <c r="H39" s="35">
        <v>1</v>
      </c>
      <c r="I39" s="33">
        <f>ROUND($G$39*$H$39,3)</f>
        <v>161</v>
      </c>
      <c r="J39" s="65"/>
      <c r="K39" s="65"/>
      <c r="L39" s="33">
        <f>$K$39+$J$39</f>
        <v>0</v>
      </c>
      <c r="M39" s="33">
        <f>$G$39*$J$39</f>
        <v>0</v>
      </c>
      <c r="N39" s="33">
        <f>$I$39*$K$39</f>
        <v>0</v>
      </c>
      <c r="O39" s="33">
        <f>$N$39+$M$39</f>
        <v>0</v>
      </c>
      <c r="P39" s="72"/>
      <c r="Q39" s="72"/>
    </row>
    <row r="40" spans="2:17" s="17" customFormat="1" ht="11.1" customHeight="1" outlineLevel="1" x14ac:dyDescent="0.15">
      <c r="B40" s="18">
        <v>9</v>
      </c>
      <c r="C40" s="19" t="s">
        <v>64</v>
      </c>
      <c r="D40" s="20" t="s">
        <v>57</v>
      </c>
      <c r="E40" s="20"/>
      <c r="F40" s="21">
        <v>25</v>
      </c>
      <c r="G40" s="21">
        <v>25</v>
      </c>
      <c r="H40" s="22"/>
      <c r="I40" s="21">
        <v>25</v>
      </c>
      <c r="J40" s="62"/>
      <c r="K40" s="62"/>
      <c r="L40" s="22">
        <f>$O$40/$I$40</f>
        <v>0</v>
      </c>
      <c r="M40" s="22">
        <f>$M$41+$M$42+$M$43</f>
        <v>0</v>
      </c>
      <c r="N40" s="22">
        <f>$N$41+$N$42+$N$43</f>
        <v>0</v>
      </c>
      <c r="O40" s="22">
        <f>$O$41+$O$42+$O$43</f>
        <v>0</v>
      </c>
      <c r="P40" s="70"/>
      <c r="Q40" s="70"/>
    </row>
    <row r="41" spans="2:17" s="23" customFormat="1" ht="11.1" customHeight="1" outlineLevel="1" x14ac:dyDescent="0.2">
      <c r="B41" s="24"/>
      <c r="C41" s="25" t="s">
        <v>19</v>
      </c>
      <c r="D41" s="26" t="s">
        <v>57</v>
      </c>
      <c r="E41" s="26"/>
      <c r="F41" s="27">
        <v>25</v>
      </c>
      <c r="G41" s="27">
        <f>$F$41</f>
        <v>25</v>
      </c>
      <c r="H41" s="27">
        <v>1</v>
      </c>
      <c r="I41" s="28">
        <f>ROUND($G$41*$H$41,3)</f>
        <v>25</v>
      </c>
      <c r="J41" s="63"/>
      <c r="K41" s="64"/>
      <c r="L41" s="53">
        <f>$K$41+$J$41</f>
        <v>0</v>
      </c>
      <c r="M41" s="28">
        <f>$G$41*$J$41</f>
        <v>0</v>
      </c>
      <c r="N41" s="28">
        <f>$I$41*$K$41</f>
        <v>0</v>
      </c>
      <c r="O41" s="28">
        <f>$N$41+$M$41</f>
        <v>0</v>
      </c>
      <c r="P41" s="71"/>
      <c r="Q41" s="71"/>
    </row>
    <row r="42" spans="2:17" s="1" customFormat="1" ht="11.1" customHeight="1" outlineLevel="1" x14ac:dyDescent="0.2">
      <c r="B42" s="29"/>
      <c r="C42" s="30" t="s">
        <v>65</v>
      </c>
      <c r="D42" s="31" t="s">
        <v>57</v>
      </c>
      <c r="E42" s="31"/>
      <c r="F42" s="32">
        <v>25</v>
      </c>
      <c r="G42" s="32">
        <f>$F$42</f>
        <v>25</v>
      </c>
      <c r="H42" s="35">
        <v>1</v>
      </c>
      <c r="I42" s="33">
        <f>ROUND($G$42*$H$42,3)</f>
        <v>25</v>
      </c>
      <c r="J42" s="65"/>
      <c r="K42" s="65"/>
      <c r="L42" s="33">
        <f>$K$42+$J$42</f>
        <v>0</v>
      </c>
      <c r="M42" s="33">
        <f>$G$42*$J$42</f>
        <v>0</v>
      </c>
      <c r="N42" s="33">
        <f>$I$42*$K$42</f>
        <v>0</v>
      </c>
      <c r="O42" s="33">
        <f>$N$42+$M$42</f>
        <v>0</v>
      </c>
      <c r="P42" s="72"/>
      <c r="Q42" s="72"/>
    </row>
    <row r="43" spans="2:17" s="1" customFormat="1" ht="11.1" customHeight="1" outlineLevel="1" x14ac:dyDescent="0.2">
      <c r="B43" s="29"/>
      <c r="C43" s="30" t="s">
        <v>66</v>
      </c>
      <c r="D43" s="31" t="s">
        <v>57</v>
      </c>
      <c r="E43" s="31"/>
      <c r="F43" s="32">
        <v>25</v>
      </c>
      <c r="G43" s="32">
        <f>$F$43</f>
        <v>25</v>
      </c>
      <c r="H43" s="35">
        <v>1</v>
      </c>
      <c r="I43" s="33">
        <f>ROUND($G$43*$H$43,3)</f>
        <v>25</v>
      </c>
      <c r="J43" s="65"/>
      <c r="K43" s="65"/>
      <c r="L43" s="33">
        <f>$K$43+$J$43</f>
        <v>0</v>
      </c>
      <c r="M43" s="33">
        <f>$G$43*$J$43</f>
        <v>0</v>
      </c>
      <c r="N43" s="33">
        <f>$I$43*$K$43</f>
        <v>0</v>
      </c>
      <c r="O43" s="33">
        <f>$N$43+$M$43</f>
        <v>0</v>
      </c>
      <c r="P43" s="72"/>
      <c r="Q43" s="72"/>
    </row>
    <row r="44" spans="2:17" s="17" customFormat="1" ht="21.95" customHeight="1" outlineLevel="1" x14ac:dyDescent="0.15">
      <c r="B44" s="18">
        <v>10</v>
      </c>
      <c r="C44" s="19" t="s">
        <v>67</v>
      </c>
      <c r="D44" s="20" t="s">
        <v>53</v>
      </c>
      <c r="E44" s="20"/>
      <c r="F44" s="21">
        <v>585.4</v>
      </c>
      <c r="G44" s="21">
        <v>585.4</v>
      </c>
      <c r="H44" s="22"/>
      <c r="I44" s="21">
        <v>585.4</v>
      </c>
      <c r="J44" s="62"/>
      <c r="K44" s="62"/>
      <c r="L44" s="22">
        <f>$O$44/$I$44</f>
        <v>0</v>
      </c>
      <c r="M44" s="22">
        <f>$M$45+$M$46+$M$47+$M$48</f>
        <v>0</v>
      </c>
      <c r="N44" s="22">
        <f>$N$45+$N$46+$N$47+$N$48</f>
        <v>0</v>
      </c>
      <c r="O44" s="22">
        <f>$O$45+$O$46+$O$47+$O$48</f>
        <v>0</v>
      </c>
      <c r="P44" s="70"/>
      <c r="Q44" s="70"/>
    </row>
    <row r="45" spans="2:17" s="23" customFormat="1" ht="11.1" customHeight="1" outlineLevel="1" x14ac:dyDescent="0.2">
      <c r="B45" s="24"/>
      <c r="C45" s="25" t="s">
        <v>19</v>
      </c>
      <c r="D45" s="26" t="s">
        <v>53</v>
      </c>
      <c r="E45" s="26"/>
      <c r="F45" s="27">
        <v>585.4</v>
      </c>
      <c r="G45" s="27">
        <f>$F$45</f>
        <v>585.4</v>
      </c>
      <c r="H45" s="27">
        <v>1</v>
      </c>
      <c r="I45" s="28">
        <f>ROUND($G$45*$H$45,3)</f>
        <v>585.4</v>
      </c>
      <c r="J45" s="66"/>
      <c r="K45" s="64"/>
      <c r="L45" s="54">
        <f>$K$45+$J$45</f>
        <v>0</v>
      </c>
      <c r="M45" s="28">
        <f>$G$45*$J$45</f>
        <v>0</v>
      </c>
      <c r="N45" s="28">
        <f>$I$45*$K$45</f>
        <v>0</v>
      </c>
      <c r="O45" s="28">
        <f>$N$45+$M$45</f>
        <v>0</v>
      </c>
      <c r="P45" s="71"/>
      <c r="Q45" s="71"/>
    </row>
    <row r="46" spans="2:17" s="1" customFormat="1" ht="11.1" customHeight="1" outlineLevel="1" x14ac:dyDescent="0.2">
      <c r="B46" s="29"/>
      <c r="C46" s="30" t="s">
        <v>68</v>
      </c>
      <c r="D46" s="31" t="s">
        <v>53</v>
      </c>
      <c r="E46" s="31"/>
      <c r="F46" s="32">
        <v>150.6</v>
      </c>
      <c r="G46" s="32">
        <f>$F$46</f>
        <v>150.6</v>
      </c>
      <c r="H46" s="36">
        <v>1.01</v>
      </c>
      <c r="I46" s="33">
        <f>ROUND($G$46*$H$46,3)</f>
        <v>152.10599999999999</v>
      </c>
      <c r="J46" s="65"/>
      <c r="K46" s="65"/>
      <c r="L46" s="33">
        <f>$K$46+$J$46</f>
        <v>0</v>
      </c>
      <c r="M46" s="33">
        <f>$G$46*$J$46</f>
        <v>0</v>
      </c>
      <c r="N46" s="33">
        <f>$I$46*$K$46</f>
        <v>0</v>
      </c>
      <c r="O46" s="33">
        <f>$N$46+$M$46</f>
        <v>0</v>
      </c>
      <c r="P46" s="72"/>
      <c r="Q46" s="72"/>
    </row>
    <row r="47" spans="2:17" s="1" customFormat="1" ht="11.1" customHeight="1" outlineLevel="1" x14ac:dyDescent="0.2">
      <c r="B47" s="29"/>
      <c r="C47" s="30" t="s">
        <v>69</v>
      </c>
      <c r="D47" s="31" t="s">
        <v>53</v>
      </c>
      <c r="E47" s="31"/>
      <c r="F47" s="32">
        <v>434.8</v>
      </c>
      <c r="G47" s="32">
        <f>$F$47</f>
        <v>434.8</v>
      </c>
      <c r="H47" s="36">
        <v>1.01</v>
      </c>
      <c r="I47" s="33">
        <f>ROUND($G$47*$H$47,3)</f>
        <v>439.14800000000002</v>
      </c>
      <c r="J47" s="65"/>
      <c r="K47" s="65"/>
      <c r="L47" s="33">
        <f>$K$47+$J$47</f>
        <v>0</v>
      </c>
      <c r="M47" s="33">
        <f>$G$47*$J$47</f>
        <v>0</v>
      </c>
      <c r="N47" s="33">
        <f>$I$47*$K$47</f>
        <v>0</v>
      </c>
      <c r="O47" s="33">
        <f>$N$47+$M$47</f>
        <v>0</v>
      </c>
      <c r="P47" s="72"/>
      <c r="Q47" s="72"/>
    </row>
    <row r="48" spans="2:17" s="1" customFormat="1" ht="21.95" customHeight="1" outlineLevel="1" x14ac:dyDescent="0.2">
      <c r="B48" s="29"/>
      <c r="C48" s="30" t="s">
        <v>70</v>
      </c>
      <c r="D48" s="31" t="s">
        <v>57</v>
      </c>
      <c r="E48" s="31"/>
      <c r="F48" s="32">
        <v>511</v>
      </c>
      <c r="G48" s="32">
        <f>$F$48</f>
        <v>511</v>
      </c>
      <c r="H48" s="35">
        <v>1</v>
      </c>
      <c r="I48" s="33">
        <f>ROUND($G$48*$H$48,3)</f>
        <v>511</v>
      </c>
      <c r="J48" s="65"/>
      <c r="K48" s="65"/>
      <c r="L48" s="33">
        <f>$K$48+$J$48</f>
        <v>0</v>
      </c>
      <c r="M48" s="33">
        <f>$G$48*$J$48</f>
        <v>0</v>
      </c>
      <c r="N48" s="33">
        <f>$I$48*$K$48</f>
        <v>0</v>
      </c>
      <c r="O48" s="33">
        <f>$N$48+$M$48</f>
        <v>0</v>
      </c>
      <c r="P48" s="72" t="s">
        <v>71</v>
      </c>
      <c r="Q48" s="72"/>
    </row>
    <row r="49" spans="2:17" s="17" customFormat="1" ht="21.95" customHeight="1" outlineLevel="1" x14ac:dyDescent="0.15">
      <c r="B49" s="18">
        <v>11</v>
      </c>
      <c r="C49" s="19" t="s">
        <v>72</v>
      </c>
      <c r="D49" s="20" t="s">
        <v>53</v>
      </c>
      <c r="E49" s="20"/>
      <c r="F49" s="21">
        <v>720.6</v>
      </c>
      <c r="G49" s="21">
        <v>720.6</v>
      </c>
      <c r="H49" s="22"/>
      <c r="I49" s="21">
        <v>720.6</v>
      </c>
      <c r="J49" s="62"/>
      <c r="K49" s="62"/>
      <c r="L49" s="22">
        <f>$O$49/$I$49</f>
        <v>0</v>
      </c>
      <c r="M49" s="22">
        <f>$M$50+$M$51+$M$52+$M$53</f>
        <v>0</v>
      </c>
      <c r="N49" s="22">
        <f>$N$50+$N$51+$N$52+$N$53</f>
        <v>0</v>
      </c>
      <c r="O49" s="22">
        <f>$O$50+$O$51+$O$52+$O$53</f>
        <v>0</v>
      </c>
      <c r="P49" s="70" t="s">
        <v>73</v>
      </c>
      <c r="Q49" s="70"/>
    </row>
    <row r="50" spans="2:17" s="23" customFormat="1" ht="11.1" customHeight="1" outlineLevel="1" x14ac:dyDescent="0.2">
      <c r="B50" s="24"/>
      <c r="C50" s="25" t="s">
        <v>19</v>
      </c>
      <c r="D50" s="26" t="s">
        <v>53</v>
      </c>
      <c r="E50" s="26"/>
      <c r="F50" s="27">
        <v>720.6</v>
      </c>
      <c r="G50" s="27">
        <f>$F$50</f>
        <v>720.6</v>
      </c>
      <c r="H50" s="27">
        <v>1</v>
      </c>
      <c r="I50" s="28">
        <f>ROUND($G$50*$H$50,3)</f>
        <v>720.6</v>
      </c>
      <c r="J50" s="66"/>
      <c r="K50" s="64"/>
      <c r="L50" s="54">
        <f>$K$50+$J$50</f>
        <v>0</v>
      </c>
      <c r="M50" s="28">
        <f>$G$50*$J$50</f>
        <v>0</v>
      </c>
      <c r="N50" s="28">
        <f>$I$50*$K$50</f>
        <v>0</v>
      </c>
      <c r="O50" s="28">
        <f>$N$50+$M$50</f>
        <v>0</v>
      </c>
      <c r="P50" s="71"/>
      <c r="Q50" s="71"/>
    </row>
    <row r="51" spans="2:17" s="1" customFormat="1" ht="11.1" customHeight="1" outlineLevel="1" x14ac:dyDescent="0.2">
      <c r="B51" s="29"/>
      <c r="C51" s="30" t="s">
        <v>68</v>
      </c>
      <c r="D51" s="31" t="s">
        <v>53</v>
      </c>
      <c r="E51" s="31"/>
      <c r="F51" s="32">
        <v>359.4</v>
      </c>
      <c r="G51" s="32">
        <f>$F$51</f>
        <v>359.4</v>
      </c>
      <c r="H51" s="36">
        <v>1.01</v>
      </c>
      <c r="I51" s="33">
        <f>ROUND($G$51*$H$51,3)</f>
        <v>362.99400000000003</v>
      </c>
      <c r="J51" s="65"/>
      <c r="K51" s="65"/>
      <c r="L51" s="33">
        <f>$K$51+$J$51</f>
        <v>0</v>
      </c>
      <c r="M51" s="33">
        <f>$G$51*$J$51</f>
        <v>0</v>
      </c>
      <c r="N51" s="33">
        <f>$I$51*$K$51</f>
        <v>0</v>
      </c>
      <c r="O51" s="33">
        <f>$N$51+$M$51</f>
        <v>0</v>
      </c>
      <c r="P51" s="72"/>
      <c r="Q51" s="72"/>
    </row>
    <row r="52" spans="2:17" s="1" customFormat="1" ht="11.1" customHeight="1" outlineLevel="1" x14ac:dyDescent="0.2">
      <c r="B52" s="29"/>
      <c r="C52" s="30" t="s">
        <v>69</v>
      </c>
      <c r="D52" s="31" t="s">
        <v>53</v>
      </c>
      <c r="E52" s="31"/>
      <c r="F52" s="32">
        <v>361.2</v>
      </c>
      <c r="G52" s="32">
        <f>$F$52</f>
        <v>361.2</v>
      </c>
      <c r="H52" s="36">
        <v>1.01</v>
      </c>
      <c r="I52" s="33">
        <f>ROUND($G$52*$H$52,3)</f>
        <v>364.81200000000001</v>
      </c>
      <c r="J52" s="65"/>
      <c r="K52" s="65"/>
      <c r="L52" s="33">
        <f>$K$52+$J$52</f>
        <v>0</v>
      </c>
      <c r="M52" s="33">
        <f>$G$52*$J$52</f>
        <v>0</v>
      </c>
      <c r="N52" s="33">
        <f>$I$52*$K$52</f>
        <v>0</v>
      </c>
      <c r="O52" s="33">
        <f>$N$52+$M$52</f>
        <v>0</v>
      </c>
      <c r="P52" s="72"/>
      <c r="Q52" s="72"/>
    </row>
    <row r="53" spans="2:17" s="1" customFormat="1" ht="21.95" customHeight="1" outlineLevel="1" x14ac:dyDescent="0.2">
      <c r="B53" s="29"/>
      <c r="C53" s="30" t="s">
        <v>74</v>
      </c>
      <c r="D53" s="31" t="s">
        <v>53</v>
      </c>
      <c r="E53" s="31"/>
      <c r="F53" s="32">
        <v>280.2</v>
      </c>
      <c r="G53" s="32">
        <f>$F$53</f>
        <v>280.2</v>
      </c>
      <c r="H53" s="33">
        <f>1</f>
        <v>1</v>
      </c>
      <c r="I53" s="33">
        <f>ROUND($G$53*$H$53,3)</f>
        <v>280.2</v>
      </c>
      <c r="J53" s="65"/>
      <c r="K53" s="65"/>
      <c r="L53" s="33">
        <f>$K$53+$J$53</f>
        <v>0</v>
      </c>
      <c r="M53" s="33">
        <f>$G$53*$J$53</f>
        <v>0</v>
      </c>
      <c r="N53" s="33">
        <f>$I$53*$K$53</f>
        <v>0</v>
      </c>
      <c r="O53" s="33">
        <f>$N$53+$M$53</f>
        <v>0</v>
      </c>
      <c r="P53" s="72" t="s">
        <v>75</v>
      </c>
      <c r="Q53" s="72"/>
    </row>
    <row r="54" spans="2:17" s="17" customFormat="1" ht="11.1" customHeight="1" outlineLevel="1" x14ac:dyDescent="0.15">
      <c r="B54" s="18">
        <v>12</v>
      </c>
      <c r="C54" s="19" t="s">
        <v>76</v>
      </c>
      <c r="D54" s="20" t="s">
        <v>57</v>
      </c>
      <c r="E54" s="20"/>
      <c r="F54" s="21">
        <v>16</v>
      </c>
      <c r="G54" s="21">
        <v>16</v>
      </c>
      <c r="H54" s="22"/>
      <c r="I54" s="21">
        <v>16</v>
      </c>
      <c r="J54" s="62"/>
      <c r="K54" s="62"/>
      <c r="L54" s="22">
        <f>$O$54/$I$54</f>
        <v>0</v>
      </c>
      <c r="M54" s="22">
        <f>$M$55+$M$56+$M$57</f>
        <v>0</v>
      </c>
      <c r="N54" s="22">
        <f>$N$55+$N$56+$N$57</f>
        <v>0</v>
      </c>
      <c r="O54" s="22">
        <f>$O$55+$O$56+$O$57</f>
        <v>0</v>
      </c>
      <c r="P54" s="70"/>
      <c r="Q54" s="70"/>
    </row>
    <row r="55" spans="2:17" s="23" customFormat="1" ht="11.1" customHeight="1" outlineLevel="1" x14ac:dyDescent="0.2">
      <c r="B55" s="24"/>
      <c r="C55" s="25" t="s">
        <v>19</v>
      </c>
      <c r="D55" s="26" t="s">
        <v>57</v>
      </c>
      <c r="E55" s="26"/>
      <c r="F55" s="27">
        <v>16</v>
      </c>
      <c r="G55" s="27">
        <f>$F$55</f>
        <v>16</v>
      </c>
      <c r="H55" s="27">
        <v>1</v>
      </c>
      <c r="I55" s="28">
        <f>ROUND($G$55*$H$55,3)</f>
        <v>16</v>
      </c>
      <c r="J55" s="63"/>
      <c r="K55" s="64"/>
      <c r="L55" s="53">
        <f>$K$55+$J$55</f>
        <v>0</v>
      </c>
      <c r="M55" s="28">
        <f>$G$55*$J$55</f>
        <v>0</v>
      </c>
      <c r="N55" s="28">
        <f>$I$55*$K$55</f>
        <v>0</v>
      </c>
      <c r="O55" s="28">
        <f>$N$55+$M$55</f>
        <v>0</v>
      </c>
      <c r="P55" s="71"/>
      <c r="Q55" s="71"/>
    </row>
    <row r="56" spans="2:17" s="1" customFormat="1" ht="11.1" customHeight="1" outlineLevel="1" x14ac:dyDescent="0.2">
      <c r="B56" s="29"/>
      <c r="C56" s="30" t="s">
        <v>77</v>
      </c>
      <c r="D56" s="31" t="s">
        <v>57</v>
      </c>
      <c r="E56" s="31"/>
      <c r="F56" s="32">
        <v>4</v>
      </c>
      <c r="G56" s="32">
        <f>$F$56</f>
        <v>4</v>
      </c>
      <c r="H56" s="35">
        <v>1</v>
      </c>
      <c r="I56" s="33">
        <f>ROUND($G$56*$H$56,3)</f>
        <v>4</v>
      </c>
      <c r="J56" s="65"/>
      <c r="K56" s="65"/>
      <c r="L56" s="33">
        <f>$K$56+$J$56</f>
        <v>0</v>
      </c>
      <c r="M56" s="33">
        <f>$G$56*$J$56</f>
        <v>0</v>
      </c>
      <c r="N56" s="33">
        <f>$I$56*$K$56</f>
        <v>0</v>
      </c>
      <c r="O56" s="33">
        <f>$N$56+$M$56</f>
        <v>0</v>
      </c>
      <c r="P56" s="72"/>
      <c r="Q56" s="72"/>
    </row>
    <row r="57" spans="2:17" s="1" customFormat="1" ht="11.1" customHeight="1" outlineLevel="1" x14ac:dyDescent="0.2">
      <c r="B57" s="29"/>
      <c r="C57" s="30" t="s">
        <v>78</v>
      </c>
      <c r="D57" s="31" t="s">
        <v>57</v>
      </c>
      <c r="E57" s="31"/>
      <c r="F57" s="32">
        <v>12</v>
      </c>
      <c r="G57" s="32">
        <f>$F$57</f>
        <v>12</v>
      </c>
      <c r="H57" s="35">
        <v>1</v>
      </c>
      <c r="I57" s="33">
        <f>ROUND($G$57*$H$57,3)</f>
        <v>12</v>
      </c>
      <c r="J57" s="65"/>
      <c r="K57" s="65"/>
      <c r="L57" s="33">
        <f>$K$57+$J$57</f>
        <v>0</v>
      </c>
      <c r="M57" s="33">
        <f>$G$57*$J$57</f>
        <v>0</v>
      </c>
      <c r="N57" s="33">
        <f>$I$57*$K$57</f>
        <v>0</v>
      </c>
      <c r="O57" s="33">
        <f>$N$57+$M$57</f>
        <v>0</v>
      </c>
      <c r="P57" s="72"/>
      <c r="Q57" s="72"/>
    </row>
    <row r="58" spans="2:17" s="17" customFormat="1" ht="21.95" customHeight="1" outlineLevel="1" x14ac:dyDescent="0.15">
      <c r="B58" s="18">
        <v>13</v>
      </c>
      <c r="C58" s="19" t="s">
        <v>79</v>
      </c>
      <c r="D58" s="20" t="s">
        <v>80</v>
      </c>
      <c r="E58" s="20"/>
      <c r="F58" s="21">
        <v>101.58</v>
      </c>
      <c r="G58" s="21">
        <v>101.58</v>
      </c>
      <c r="H58" s="22"/>
      <c r="I58" s="21">
        <v>101.58</v>
      </c>
      <c r="J58" s="62"/>
      <c r="K58" s="62"/>
      <c r="L58" s="22">
        <f>$O$58/$I$58</f>
        <v>0</v>
      </c>
      <c r="M58" s="22">
        <f>$M$59+$M$60</f>
        <v>0</v>
      </c>
      <c r="N58" s="22">
        <f>$N$59+$N$60</f>
        <v>0</v>
      </c>
      <c r="O58" s="22">
        <f>$O$59+$O$60</f>
        <v>0</v>
      </c>
      <c r="P58" s="70"/>
      <c r="Q58" s="70"/>
    </row>
    <row r="59" spans="2:17" s="23" customFormat="1" ht="11.1" customHeight="1" outlineLevel="1" x14ac:dyDescent="0.2">
      <c r="B59" s="24"/>
      <c r="C59" s="25" t="s">
        <v>19</v>
      </c>
      <c r="D59" s="26" t="s">
        <v>80</v>
      </c>
      <c r="E59" s="26"/>
      <c r="F59" s="27">
        <v>101.58</v>
      </c>
      <c r="G59" s="27">
        <f>$F$59</f>
        <v>101.58</v>
      </c>
      <c r="H59" s="27">
        <v>1</v>
      </c>
      <c r="I59" s="28">
        <f>ROUND($G$59*$H$59,3)</f>
        <v>101.58</v>
      </c>
      <c r="J59" s="66"/>
      <c r="K59" s="64"/>
      <c r="L59" s="54">
        <f>$K$59+$J$59</f>
        <v>0</v>
      </c>
      <c r="M59" s="28">
        <f>$G$59*$J$59</f>
        <v>0</v>
      </c>
      <c r="N59" s="28">
        <f>$I$59*$K$59</f>
        <v>0</v>
      </c>
      <c r="O59" s="28">
        <f>$N$59+$M$59</f>
        <v>0</v>
      </c>
      <c r="P59" s="71"/>
      <c r="Q59" s="71"/>
    </row>
    <row r="60" spans="2:17" s="1" customFormat="1" ht="11.1" customHeight="1" outlineLevel="1" x14ac:dyDescent="0.2">
      <c r="B60" s="29"/>
      <c r="C60" s="30" t="s">
        <v>81</v>
      </c>
      <c r="D60" s="31" t="s">
        <v>82</v>
      </c>
      <c r="E60" s="31"/>
      <c r="F60" s="32">
        <v>101.58</v>
      </c>
      <c r="G60" s="32">
        <f>$F$60</f>
        <v>101.58</v>
      </c>
      <c r="H60" s="34">
        <v>1.8</v>
      </c>
      <c r="I60" s="33">
        <f>ROUND($G$60*$H$60,3)</f>
        <v>182.84399999999999</v>
      </c>
      <c r="J60" s="65"/>
      <c r="K60" s="65"/>
      <c r="L60" s="33">
        <f>$K$60+$J$60</f>
        <v>0</v>
      </c>
      <c r="M60" s="33">
        <f>$G$60*$J$60</f>
        <v>0</v>
      </c>
      <c r="N60" s="33">
        <f>$I$60*$K$60</f>
        <v>0</v>
      </c>
      <c r="O60" s="33">
        <f>$N$60+$M$60</f>
        <v>0</v>
      </c>
      <c r="P60" s="72"/>
      <c r="Q60" s="72"/>
    </row>
    <row r="61" spans="2:17" s="17" customFormat="1" ht="11.1" customHeight="1" outlineLevel="1" x14ac:dyDescent="0.15">
      <c r="B61" s="18">
        <v>14</v>
      </c>
      <c r="C61" s="19" t="s">
        <v>64</v>
      </c>
      <c r="D61" s="20" t="s">
        <v>57</v>
      </c>
      <c r="E61" s="20"/>
      <c r="F61" s="21">
        <v>28</v>
      </c>
      <c r="G61" s="21">
        <v>28</v>
      </c>
      <c r="H61" s="22"/>
      <c r="I61" s="21">
        <v>28</v>
      </c>
      <c r="J61" s="62"/>
      <c r="K61" s="62"/>
      <c r="L61" s="22">
        <f>$O$61/$I$61</f>
        <v>0</v>
      </c>
      <c r="M61" s="22">
        <f>$M$62+$M$63+$M$64+$M$65+$M$66</f>
        <v>0</v>
      </c>
      <c r="N61" s="22">
        <f>$N$62+$N$63+$N$64+$N$65+$N$66</f>
        <v>0</v>
      </c>
      <c r="O61" s="22">
        <f>$O$62+$O$63+$O$64+$O$65+$O$66</f>
        <v>0</v>
      </c>
      <c r="P61" s="70" t="s">
        <v>83</v>
      </c>
      <c r="Q61" s="70"/>
    </row>
    <row r="62" spans="2:17" s="23" customFormat="1" ht="11.1" customHeight="1" outlineLevel="1" x14ac:dyDescent="0.2">
      <c r="B62" s="24"/>
      <c r="C62" s="25" t="s">
        <v>19</v>
      </c>
      <c r="D62" s="26" t="s">
        <v>57</v>
      </c>
      <c r="E62" s="26"/>
      <c r="F62" s="27">
        <v>28</v>
      </c>
      <c r="G62" s="27">
        <f>$F$62</f>
        <v>28</v>
      </c>
      <c r="H62" s="27">
        <v>1</v>
      </c>
      <c r="I62" s="28">
        <f>ROUND($G$62*$H$62,3)</f>
        <v>28</v>
      </c>
      <c r="J62" s="63"/>
      <c r="K62" s="64"/>
      <c r="L62" s="53">
        <f>$K$62+$J$62</f>
        <v>0</v>
      </c>
      <c r="M62" s="28">
        <f>$G$62*$J$62</f>
        <v>0</v>
      </c>
      <c r="N62" s="28">
        <f>$I$62*$K$62</f>
        <v>0</v>
      </c>
      <c r="O62" s="28">
        <f>$N$62+$M$62</f>
        <v>0</v>
      </c>
      <c r="P62" s="71"/>
      <c r="Q62" s="71"/>
    </row>
    <row r="63" spans="2:17" s="1" customFormat="1" ht="11.1" customHeight="1" outlineLevel="1" x14ac:dyDescent="0.2">
      <c r="B63" s="29"/>
      <c r="C63" s="30" t="s">
        <v>84</v>
      </c>
      <c r="D63" s="31" t="s">
        <v>80</v>
      </c>
      <c r="E63" s="31"/>
      <c r="F63" s="32">
        <v>2.8</v>
      </c>
      <c r="G63" s="32">
        <f>$F$63</f>
        <v>2.8</v>
      </c>
      <c r="H63" s="35">
        <v>1</v>
      </c>
      <c r="I63" s="33">
        <f>ROUND($G$63*$H$63,3)</f>
        <v>2.8</v>
      </c>
      <c r="J63" s="65"/>
      <c r="K63" s="65"/>
      <c r="L63" s="33">
        <f>$K$63+$J$63</f>
        <v>0</v>
      </c>
      <c r="M63" s="33">
        <f>$G$63*$J$63</f>
        <v>0</v>
      </c>
      <c r="N63" s="33">
        <f>$I$63*$K$63</f>
        <v>0</v>
      </c>
      <c r="O63" s="33">
        <f>$N$63+$M$63</f>
        <v>0</v>
      </c>
      <c r="P63" s="72"/>
      <c r="Q63" s="72"/>
    </row>
    <row r="64" spans="2:17" s="1" customFormat="1" ht="11.1" customHeight="1" outlineLevel="1" x14ac:dyDescent="0.2">
      <c r="B64" s="29"/>
      <c r="C64" s="30" t="s">
        <v>85</v>
      </c>
      <c r="D64" s="31" t="s">
        <v>57</v>
      </c>
      <c r="E64" s="31"/>
      <c r="F64" s="32">
        <v>6</v>
      </c>
      <c r="G64" s="32">
        <f>$F$64</f>
        <v>6</v>
      </c>
      <c r="H64" s="35">
        <v>1</v>
      </c>
      <c r="I64" s="33">
        <f>ROUND($G$64*$H$64,3)</f>
        <v>6</v>
      </c>
      <c r="J64" s="65"/>
      <c r="K64" s="65"/>
      <c r="L64" s="33">
        <f>$K$64+$J$64</f>
        <v>0</v>
      </c>
      <c r="M64" s="33">
        <f>$G$64*$J$64</f>
        <v>0</v>
      </c>
      <c r="N64" s="33">
        <f>$I$64*$K$64</f>
        <v>0</v>
      </c>
      <c r="O64" s="33">
        <f>$N$64+$M$64</f>
        <v>0</v>
      </c>
      <c r="P64" s="72"/>
      <c r="Q64" s="72"/>
    </row>
    <row r="65" spans="2:17" s="1" customFormat="1" ht="21.95" customHeight="1" outlineLevel="1" x14ac:dyDescent="0.2">
      <c r="B65" s="29"/>
      <c r="C65" s="30" t="s">
        <v>86</v>
      </c>
      <c r="D65" s="31" t="s">
        <v>57</v>
      </c>
      <c r="E65" s="31"/>
      <c r="F65" s="32">
        <v>3</v>
      </c>
      <c r="G65" s="32">
        <f>$F$65</f>
        <v>3</v>
      </c>
      <c r="H65" s="35">
        <v>1</v>
      </c>
      <c r="I65" s="33">
        <f>ROUND($G$65*$H$65,3)</f>
        <v>3</v>
      </c>
      <c r="J65" s="65"/>
      <c r="K65" s="65"/>
      <c r="L65" s="33">
        <f>$K$65+$J$65</f>
        <v>0</v>
      </c>
      <c r="M65" s="33">
        <f>$G$65*$J$65</f>
        <v>0</v>
      </c>
      <c r="N65" s="33">
        <f>$I$65*$K$65</f>
        <v>0</v>
      </c>
      <c r="O65" s="33">
        <f>$N$65+$M$65</f>
        <v>0</v>
      </c>
      <c r="P65" s="72" t="s">
        <v>87</v>
      </c>
      <c r="Q65" s="72"/>
    </row>
    <row r="66" spans="2:17" s="1" customFormat="1" ht="21.95" customHeight="1" outlineLevel="1" x14ac:dyDescent="0.2">
      <c r="B66" s="29"/>
      <c r="C66" s="30" t="s">
        <v>88</v>
      </c>
      <c r="D66" s="31" t="s">
        <v>57</v>
      </c>
      <c r="E66" s="31"/>
      <c r="F66" s="32">
        <v>56</v>
      </c>
      <c r="G66" s="32">
        <f>$F$66</f>
        <v>56</v>
      </c>
      <c r="H66" s="33">
        <f>1</f>
        <v>1</v>
      </c>
      <c r="I66" s="33">
        <f>ROUND($G$66*$H$66,3)</f>
        <v>56</v>
      </c>
      <c r="J66" s="65"/>
      <c r="K66" s="65"/>
      <c r="L66" s="33">
        <f>$K$66+$J$66</f>
        <v>0</v>
      </c>
      <c r="M66" s="33">
        <f>$G$66*$J$66</f>
        <v>0</v>
      </c>
      <c r="N66" s="33">
        <f>$I$66*$K$66</f>
        <v>0</v>
      </c>
      <c r="O66" s="33">
        <f>$N$66+$M$66</f>
        <v>0</v>
      </c>
      <c r="P66" s="72"/>
      <c r="Q66" s="72"/>
    </row>
    <row r="67" spans="2:17" s="1" customFormat="1" ht="12" customHeight="1" x14ac:dyDescent="0.2">
      <c r="B67" s="7"/>
      <c r="C67" s="8" t="s">
        <v>89</v>
      </c>
      <c r="D67" s="9"/>
      <c r="E67" s="9"/>
      <c r="F67" s="10"/>
      <c r="G67" s="10"/>
      <c r="H67" s="10"/>
      <c r="I67" s="10"/>
      <c r="J67" s="68"/>
      <c r="K67" s="68"/>
      <c r="L67" s="10"/>
      <c r="M67" s="10">
        <f>$M$68+$M$72+$M$85+$M$117</f>
        <v>0</v>
      </c>
      <c r="N67" s="10">
        <f>$N$68+$N$72+$N$85+$N$117</f>
        <v>0</v>
      </c>
      <c r="O67" s="10">
        <f>$O$68+$O$72+$O$85+$O$117</f>
        <v>0</v>
      </c>
      <c r="P67" s="68"/>
      <c r="Q67" s="68"/>
    </row>
    <row r="68" spans="2:17" s="4" customFormat="1" ht="12" customHeight="1" outlineLevel="1" x14ac:dyDescent="0.2">
      <c r="B68" s="11"/>
      <c r="C68" s="12" t="s">
        <v>90</v>
      </c>
      <c r="D68" s="13"/>
      <c r="E68" s="13"/>
      <c r="F68" s="12"/>
      <c r="G68" s="12"/>
      <c r="H68" s="12"/>
      <c r="I68" s="12"/>
      <c r="J68" s="67"/>
      <c r="K68" s="67"/>
      <c r="L68" s="12"/>
      <c r="M68" s="14">
        <f>$M$69</f>
        <v>0</v>
      </c>
      <c r="N68" s="14">
        <f>$N$69</f>
        <v>0</v>
      </c>
      <c r="O68" s="15">
        <f>$O$69</f>
        <v>0</v>
      </c>
      <c r="P68" s="73"/>
      <c r="Q68" s="74"/>
    </row>
    <row r="69" spans="2:17" s="17" customFormat="1" ht="21.95" customHeight="1" outlineLevel="1" x14ac:dyDescent="0.15">
      <c r="B69" s="18">
        <v>5</v>
      </c>
      <c r="C69" s="19" t="s">
        <v>90</v>
      </c>
      <c r="D69" s="20" t="s">
        <v>91</v>
      </c>
      <c r="E69" s="20"/>
      <c r="F69" s="21">
        <v>1</v>
      </c>
      <c r="G69" s="21">
        <v>1</v>
      </c>
      <c r="H69" s="22"/>
      <c r="I69" s="21">
        <v>1</v>
      </c>
      <c r="J69" s="62"/>
      <c r="K69" s="62"/>
      <c r="L69" s="22">
        <f>$O$69/$I$69</f>
        <v>0</v>
      </c>
      <c r="M69" s="22">
        <f>$M$70+$M$71</f>
        <v>0</v>
      </c>
      <c r="N69" s="22">
        <f>$N$70+$N$71</f>
        <v>0</v>
      </c>
      <c r="O69" s="22">
        <f>$O$70+$O$71</f>
        <v>0</v>
      </c>
      <c r="P69" s="70" t="s">
        <v>92</v>
      </c>
      <c r="Q69" s="70"/>
    </row>
    <row r="70" spans="2:17" s="23" customFormat="1" ht="11.1" customHeight="1" outlineLevel="1" x14ac:dyDescent="0.2">
      <c r="B70" s="24"/>
      <c r="C70" s="25" t="s">
        <v>19</v>
      </c>
      <c r="D70" s="26" t="s">
        <v>91</v>
      </c>
      <c r="E70" s="26"/>
      <c r="F70" s="27">
        <v>1</v>
      </c>
      <c r="G70" s="27">
        <f>$F$70</f>
        <v>1</v>
      </c>
      <c r="H70" s="27">
        <v>1</v>
      </c>
      <c r="I70" s="28">
        <f>ROUND($G$70*$H$70,3)</f>
        <v>1</v>
      </c>
      <c r="J70" s="63"/>
      <c r="K70" s="64"/>
      <c r="L70" s="53">
        <f>$K$70+$J$70</f>
        <v>0</v>
      </c>
      <c r="M70" s="28">
        <f>$G$70*$J$70</f>
        <v>0</v>
      </c>
      <c r="N70" s="28">
        <f>$I$70*$K$70</f>
        <v>0</v>
      </c>
      <c r="O70" s="28">
        <f>$N$70+$M$70</f>
        <v>0</v>
      </c>
      <c r="P70" s="71"/>
      <c r="Q70" s="71"/>
    </row>
    <row r="71" spans="2:17" s="1" customFormat="1" ht="21.95" customHeight="1" outlineLevel="1" x14ac:dyDescent="0.2">
      <c r="B71" s="29"/>
      <c r="C71" s="30" t="s">
        <v>93</v>
      </c>
      <c r="D71" s="31" t="s">
        <v>57</v>
      </c>
      <c r="E71" s="31"/>
      <c r="F71" s="32">
        <v>1</v>
      </c>
      <c r="G71" s="32">
        <f>$F$71</f>
        <v>1</v>
      </c>
      <c r="H71" s="35">
        <v>1</v>
      </c>
      <c r="I71" s="33">
        <f>ROUND($G$71*$H$71,3)</f>
        <v>1</v>
      </c>
      <c r="J71" s="65"/>
      <c r="K71" s="65"/>
      <c r="L71" s="33">
        <f>$K$71+$J$71</f>
        <v>0</v>
      </c>
      <c r="M71" s="33">
        <f>$G$71*$J$71</f>
        <v>0</v>
      </c>
      <c r="N71" s="33">
        <f>$I$71*$K$71</f>
        <v>0</v>
      </c>
      <c r="O71" s="33">
        <f>$N$71+$M$71</f>
        <v>0</v>
      </c>
      <c r="P71" s="72" t="s">
        <v>94</v>
      </c>
      <c r="Q71" s="72"/>
    </row>
    <row r="72" spans="2:17" s="4" customFormat="1" ht="24.95" customHeight="1" outlineLevel="1" x14ac:dyDescent="0.2">
      <c r="B72" s="11"/>
      <c r="C72" s="12" t="s">
        <v>95</v>
      </c>
      <c r="D72" s="13"/>
      <c r="E72" s="13"/>
      <c r="F72" s="12"/>
      <c r="G72" s="12"/>
      <c r="H72" s="12"/>
      <c r="I72" s="12"/>
      <c r="J72" s="67"/>
      <c r="K72" s="67"/>
      <c r="L72" s="12"/>
      <c r="M72" s="14">
        <f>$M$73+$M$76+$M$79+$M$82</f>
        <v>0</v>
      </c>
      <c r="N72" s="14">
        <f>$N$73+$N$76+$N$79+$N$82</f>
        <v>0</v>
      </c>
      <c r="O72" s="15">
        <f>$O$73+$O$76+$O$79+$O$82</f>
        <v>0</v>
      </c>
      <c r="P72" s="73"/>
      <c r="Q72" s="74"/>
    </row>
    <row r="73" spans="2:17" s="17" customFormat="1" ht="32.1" customHeight="1" outlineLevel="1" x14ac:dyDescent="0.15">
      <c r="B73" s="18">
        <v>15</v>
      </c>
      <c r="C73" s="19" t="s">
        <v>40</v>
      </c>
      <c r="D73" s="20" t="s">
        <v>41</v>
      </c>
      <c r="E73" s="20"/>
      <c r="F73" s="21">
        <v>313.23</v>
      </c>
      <c r="G73" s="21">
        <v>313.23</v>
      </c>
      <c r="H73" s="22"/>
      <c r="I73" s="21">
        <v>313.23</v>
      </c>
      <c r="J73" s="62"/>
      <c r="K73" s="62"/>
      <c r="L73" s="22">
        <f>$O$73/$I$73</f>
        <v>0</v>
      </c>
      <c r="M73" s="22">
        <f>$M$74+$M$75</f>
        <v>0</v>
      </c>
      <c r="N73" s="22">
        <f>$N$74+$N$75</f>
        <v>0</v>
      </c>
      <c r="O73" s="22">
        <f>$O$74+$O$75</f>
        <v>0</v>
      </c>
      <c r="P73" s="70" t="s">
        <v>42</v>
      </c>
      <c r="Q73" s="70"/>
    </row>
    <row r="74" spans="2:17" s="23" customFormat="1" ht="11.1" customHeight="1" outlineLevel="1" x14ac:dyDescent="0.2">
      <c r="B74" s="24"/>
      <c r="C74" s="25" t="s">
        <v>19</v>
      </c>
      <c r="D74" s="26" t="s">
        <v>41</v>
      </c>
      <c r="E74" s="26"/>
      <c r="F74" s="27">
        <v>313.23</v>
      </c>
      <c r="G74" s="27">
        <f>$F$74</f>
        <v>313.23</v>
      </c>
      <c r="H74" s="27">
        <v>1</v>
      </c>
      <c r="I74" s="28">
        <f>ROUND($G$74*$H$74,3)</f>
        <v>313.23</v>
      </c>
      <c r="J74" s="63"/>
      <c r="K74" s="64"/>
      <c r="L74" s="53">
        <f>$K$74+$J$74</f>
        <v>0</v>
      </c>
      <c r="M74" s="28">
        <f>$G$74*$J$74</f>
        <v>0</v>
      </c>
      <c r="N74" s="28">
        <f>$I$74*$K$74</f>
        <v>0</v>
      </c>
      <c r="O74" s="28">
        <f>$N$74+$M$74</f>
        <v>0</v>
      </c>
      <c r="P74" s="71"/>
      <c r="Q74" s="71"/>
    </row>
    <row r="75" spans="2:17" s="1" customFormat="1" ht="11.1" customHeight="1" outlineLevel="1" x14ac:dyDescent="0.2">
      <c r="B75" s="29"/>
      <c r="C75" s="30" t="s">
        <v>43</v>
      </c>
      <c r="D75" s="31" t="s">
        <v>41</v>
      </c>
      <c r="E75" s="31"/>
      <c r="F75" s="32">
        <v>313.23</v>
      </c>
      <c r="G75" s="32">
        <f>$F$75</f>
        <v>313.23</v>
      </c>
      <c r="H75" s="34">
        <v>1.1000000000000001</v>
      </c>
      <c r="I75" s="33">
        <f>ROUND($G$75*$H$75,3)</f>
        <v>344.553</v>
      </c>
      <c r="J75" s="65"/>
      <c r="K75" s="65"/>
      <c r="L75" s="33">
        <f>$K$75+$J$75</f>
        <v>0</v>
      </c>
      <c r="M75" s="33">
        <f>$G$75*$J$75</f>
        <v>0</v>
      </c>
      <c r="N75" s="33">
        <f>$I$75*$K$75</f>
        <v>0</v>
      </c>
      <c r="O75" s="33">
        <f>$N$75+$M$75</f>
        <v>0</v>
      </c>
      <c r="P75" s="72"/>
      <c r="Q75" s="72"/>
    </row>
    <row r="76" spans="2:17" s="17" customFormat="1" ht="21.95" customHeight="1" outlineLevel="1" x14ac:dyDescent="0.15">
      <c r="B76" s="18">
        <v>16</v>
      </c>
      <c r="C76" s="19" t="s">
        <v>44</v>
      </c>
      <c r="D76" s="20" t="s">
        <v>41</v>
      </c>
      <c r="E76" s="20"/>
      <c r="F76" s="21">
        <v>104.41</v>
      </c>
      <c r="G76" s="21">
        <v>104.41</v>
      </c>
      <c r="H76" s="22"/>
      <c r="I76" s="21">
        <v>104.41</v>
      </c>
      <c r="J76" s="62"/>
      <c r="K76" s="62"/>
      <c r="L76" s="22">
        <f>$O$76/$I$76</f>
        <v>0</v>
      </c>
      <c r="M76" s="22">
        <f>$M$77+$M$78</f>
        <v>0</v>
      </c>
      <c r="N76" s="22">
        <f>$N$77+$N$78</f>
        <v>0</v>
      </c>
      <c r="O76" s="22">
        <f>$O$77+$O$78</f>
        <v>0</v>
      </c>
      <c r="P76" s="75">
        <v>300</v>
      </c>
      <c r="Q76" s="70"/>
    </row>
    <row r="77" spans="2:17" s="23" customFormat="1" ht="11.1" customHeight="1" outlineLevel="1" x14ac:dyDescent="0.2">
      <c r="B77" s="24"/>
      <c r="C77" s="25" t="s">
        <v>19</v>
      </c>
      <c r="D77" s="26" t="s">
        <v>41</v>
      </c>
      <c r="E77" s="26"/>
      <c r="F77" s="27">
        <v>104.41</v>
      </c>
      <c r="G77" s="27">
        <f>$F$77</f>
        <v>104.41</v>
      </c>
      <c r="H77" s="27">
        <v>1</v>
      </c>
      <c r="I77" s="28">
        <f>ROUND($G$77*$H$77,3)</f>
        <v>104.41</v>
      </c>
      <c r="J77" s="63"/>
      <c r="K77" s="64"/>
      <c r="L77" s="53">
        <f>$K$77+$J$77</f>
        <v>0</v>
      </c>
      <c r="M77" s="28">
        <f>$G$77*$J$77</f>
        <v>0</v>
      </c>
      <c r="N77" s="28">
        <f>$I$77*$K$77</f>
        <v>0</v>
      </c>
      <c r="O77" s="28">
        <f>$N$77+$M$77</f>
        <v>0</v>
      </c>
      <c r="P77" s="71"/>
      <c r="Q77" s="71"/>
    </row>
    <row r="78" spans="2:17" s="1" customFormat="1" ht="11.1" customHeight="1" outlineLevel="1" x14ac:dyDescent="0.2">
      <c r="B78" s="29"/>
      <c r="C78" s="30" t="s">
        <v>46</v>
      </c>
      <c r="D78" s="31" t="s">
        <v>41</v>
      </c>
      <c r="E78" s="31"/>
      <c r="F78" s="32">
        <v>104.41</v>
      </c>
      <c r="G78" s="32">
        <f>$F$78</f>
        <v>104.41</v>
      </c>
      <c r="H78" s="34">
        <v>1.1000000000000001</v>
      </c>
      <c r="I78" s="33">
        <f>ROUND($G$78*$H$78,3)</f>
        <v>114.851</v>
      </c>
      <c r="J78" s="65"/>
      <c r="K78" s="65"/>
      <c r="L78" s="33">
        <f>$K$78+$J$78</f>
        <v>0</v>
      </c>
      <c r="M78" s="33">
        <f>$G$78*$J$78</f>
        <v>0</v>
      </c>
      <c r="N78" s="33">
        <f>$I$78*$K$78</f>
        <v>0</v>
      </c>
      <c r="O78" s="33">
        <f>$N$78+$M$78</f>
        <v>0</v>
      </c>
      <c r="P78" s="72"/>
      <c r="Q78" s="72"/>
    </row>
    <row r="79" spans="2:17" s="17" customFormat="1" ht="32.1" customHeight="1" outlineLevel="1" x14ac:dyDescent="0.15">
      <c r="B79" s="18">
        <v>17</v>
      </c>
      <c r="C79" s="19" t="s">
        <v>47</v>
      </c>
      <c r="D79" s="20" t="s">
        <v>41</v>
      </c>
      <c r="E79" s="20"/>
      <c r="F79" s="21">
        <v>35</v>
      </c>
      <c r="G79" s="21">
        <v>35</v>
      </c>
      <c r="H79" s="22"/>
      <c r="I79" s="21">
        <v>35</v>
      </c>
      <c r="J79" s="62"/>
      <c r="K79" s="62"/>
      <c r="L79" s="22">
        <f>$O$79/$I$79</f>
        <v>0</v>
      </c>
      <c r="M79" s="22">
        <f>$M$80+$M$81</f>
        <v>0</v>
      </c>
      <c r="N79" s="22">
        <f>$N$80+$N$81</f>
        <v>0</v>
      </c>
      <c r="O79" s="22">
        <f>$O$80+$O$81</f>
        <v>0</v>
      </c>
      <c r="P79" s="76">
        <v>100</v>
      </c>
      <c r="Q79" s="70"/>
    </row>
    <row r="80" spans="2:17" s="23" customFormat="1" ht="11.1" customHeight="1" outlineLevel="1" x14ac:dyDescent="0.2">
      <c r="B80" s="24"/>
      <c r="C80" s="25" t="s">
        <v>19</v>
      </c>
      <c r="D80" s="26" t="s">
        <v>41</v>
      </c>
      <c r="E80" s="26"/>
      <c r="F80" s="27">
        <v>35</v>
      </c>
      <c r="G80" s="27">
        <f>$F$80</f>
        <v>35</v>
      </c>
      <c r="H80" s="27">
        <v>1</v>
      </c>
      <c r="I80" s="28">
        <f>ROUND($G$80*$H$80,3)</f>
        <v>35</v>
      </c>
      <c r="J80" s="63"/>
      <c r="K80" s="64"/>
      <c r="L80" s="53">
        <f>$K$80+$J$80</f>
        <v>0</v>
      </c>
      <c r="M80" s="28">
        <f>$G$80*$J$80</f>
        <v>0</v>
      </c>
      <c r="N80" s="28">
        <f>$I$80*$K$80</f>
        <v>0</v>
      </c>
      <c r="O80" s="28">
        <f>$N$80+$M$80</f>
        <v>0</v>
      </c>
      <c r="P80" s="71"/>
      <c r="Q80" s="71"/>
    </row>
    <row r="81" spans="2:17" s="1" customFormat="1" ht="11.1" customHeight="1" outlineLevel="1" x14ac:dyDescent="0.2">
      <c r="B81" s="29"/>
      <c r="C81" s="30" t="s">
        <v>48</v>
      </c>
      <c r="D81" s="31" t="s">
        <v>41</v>
      </c>
      <c r="E81" s="31"/>
      <c r="F81" s="32">
        <v>35</v>
      </c>
      <c r="G81" s="32">
        <f>$F$81</f>
        <v>35</v>
      </c>
      <c r="H81" s="34">
        <v>1.1000000000000001</v>
      </c>
      <c r="I81" s="33">
        <f>ROUND($G$81*$H$81,3)</f>
        <v>38.5</v>
      </c>
      <c r="J81" s="65"/>
      <c r="K81" s="65"/>
      <c r="L81" s="33">
        <f>$K$81+$J$81</f>
        <v>0</v>
      </c>
      <c r="M81" s="33">
        <f>$G$81*$J$81</f>
        <v>0</v>
      </c>
      <c r="N81" s="33">
        <f>$I$81*$K$81</f>
        <v>0</v>
      </c>
      <c r="O81" s="33">
        <f>$N$81+$M$81</f>
        <v>0</v>
      </c>
      <c r="P81" s="72"/>
      <c r="Q81" s="72"/>
    </row>
    <row r="82" spans="2:17" s="17" customFormat="1" ht="32.1" customHeight="1" outlineLevel="1" x14ac:dyDescent="0.15">
      <c r="B82" s="18">
        <v>18</v>
      </c>
      <c r="C82" s="19" t="s">
        <v>49</v>
      </c>
      <c r="D82" s="20" t="s">
        <v>41</v>
      </c>
      <c r="E82" s="20"/>
      <c r="F82" s="21">
        <v>208.82</v>
      </c>
      <c r="G82" s="21">
        <v>208.82</v>
      </c>
      <c r="H82" s="22"/>
      <c r="I82" s="21">
        <v>208.82</v>
      </c>
      <c r="J82" s="62"/>
      <c r="K82" s="62"/>
      <c r="L82" s="22">
        <f>$O$82/$I$82</f>
        <v>0</v>
      </c>
      <c r="M82" s="22">
        <f>$M$83+$M$84</f>
        <v>0</v>
      </c>
      <c r="N82" s="22">
        <f>$N$83+$N$84</f>
        <v>0</v>
      </c>
      <c r="O82" s="22">
        <f>$O$83+$O$84</f>
        <v>0</v>
      </c>
      <c r="P82" s="70" t="s">
        <v>42</v>
      </c>
      <c r="Q82" s="70"/>
    </row>
    <row r="83" spans="2:17" s="23" customFormat="1" ht="11.1" customHeight="1" outlineLevel="1" x14ac:dyDescent="0.2">
      <c r="B83" s="24"/>
      <c r="C83" s="25" t="s">
        <v>19</v>
      </c>
      <c r="D83" s="26" t="s">
        <v>41</v>
      </c>
      <c r="E83" s="26"/>
      <c r="F83" s="27">
        <v>208.82</v>
      </c>
      <c r="G83" s="27">
        <f>$F$83</f>
        <v>208.82</v>
      </c>
      <c r="H83" s="27">
        <v>1</v>
      </c>
      <c r="I83" s="28">
        <f>ROUND($G$83*$H$83,3)</f>
        <v>208.82</v>
      </c>
      <c r="J83" s="66"/>
      <c r="K83" s="64"/>
      <c r="L83" s="54">
        <f>$K$83+$J$83</f>
        <v>0</v>
      </c>
      <c r="M83" s="28">
        <f>$G$83*$J$83</f>
        <v>0</v>
      </c>
      <c r="N83" s="28">
        <f>$I$83*$K$83</f>
        <v>0</v>
      </c>
      <c r="O83" s="28">
        <f>$N$83+$M$83</f>
        <v>0</v>
      </c>
      <c r="P83" s="71"/>
      <c r="Q83" s="71"/>
    </row>
    <row r="84" spans="2:17" s="1" customFormat="1" ht="11.1" customHeight="1" outlineLevel="1" x14ac:dyDescent="0.2">
      <c r="B84" s="29"/>
      <c r="C84" s="30" t="s">
        <v>50</v>
      </c>
      <c r="D84" s="31" t="s">
        <v>41</v>
      </c>
      <c r="E84" s="31"/>
      <c r="F84" s="32">
        <v>208.82</v>
      </c>
      <c r="G84" s="32">
        <f>$F$84</f>
        <v>208.82</v>
      </c>
      <c r="H84" s="34">
        <v>1.1000000000000001</v>
      </c>
      <c r="I84" s="33">
        <f>ROUND($G$84*$H$84,3)</f>
        <v>229.702</v>
      </c>
      <c r="J84" s="65"/>
      <c r="K84" s="65"/>
      <c r="L84" s="33">
        <f>$K$84+$J$84</f>
        <v>0</v>
      </c>
      <c r="M84" s="33">
        <f>$G$84*$J$84</f>
        <v>0</v>
      </c>
      <c r="N84" s="33">
        <f>$I$84*$K$84</f>
        <v>0</v>
      </c>
      <c r="O84" s="33">
        <f>$N$84+$M$84</f>
        <v>0</v>
      </c>
      <c r="P84" s="72"/>
      <c r="Q84" s="72"/>
    </row>
    <row r="85" spans="2:17" s="4" customFormat="1" ht="12" customHeight="1" outlineLevel="1" x14ac:dyDescent="0.2">
      <c r="B85" s="11"/>
      <c r="C85" s="12" t="s">
        <v>96</v>
      </c>
      <c r="D85" s="13"/>
      <c r="E85" s="13"/>
      <c r="F85" s="12"/>
      <c r="G85" s="12"/>
      <c r="H85" s="12"/>
      <c r="I85" s="12"/>
      <c r="J85" s="67"/>
      <c r="K85" s="67"/>
      <c r="L85" s="12"/>
      <c r="M85" s="14">
        <f>$M$86+$M$91+$M$96+$M$99+$M$102+$M$108</f>
        <v>0</v>
      </c>
      <c r="N85" s="14">
        <f>$N$86+$N$91+$N$96+$N$99+$N$102+$N$108</f>
        <v>0</v>
      </c>
      <c r="O85" s="15">
        <f>$O$86+$O$91+$O$96+$O$99+$O$102+$O$108</f>
        <v>0</v>
      </c>
      <c r="P85" s="73"/>
      <c r="Q85" s="74"/>
    </row>
    <row r="86" spans="2:17" s="17" customFormat="1" ht="11.1" customHeight="1" outlineLevel="1" x14ac:dyDescent="0.15">
      <c r="B86" s="18">
        <v>19</v>
      </c>
      <c r="C86" s="19" t="s">
        <v>97</v>
      </c>
      <c r="D86" s="20" t="s">
        <v>53</v>
      </c>
      <c r="E86" s="20"/>
      <c r="F86" s="21">
        <v>181.7</v>
      </c>
      <c r="G86" s="21">
        <v>181.7</v>
      </c>
      <c r="H86" s="22"/>
      <c r="I86" s="21">
        <v>181.7</v>
      </c>
      <c r="J86" s="62"/>
      <c r="K86" s="62"/>
      <c r="L86" s="22">
        <f>$O$86/$I$86</f>
        <v>0</v>
      </c>
      <c r="M86" s="22">
        <f>$M$87+$M$88+$M$89+$M$90</f>
        <v>0</v>
      </c>
      <c r="N86" s="22">
        <f>$N$87+$N$88+$N$89+$N$90</f>
        <v>0</v>
      </c>
      <c r="O86" s="22">
        <f>$O$87+$O$88+$O$89+$O$90</f>
        <v>0</v>
      </c>
      <c r="P86" s="70"/>
      <c r="Q86" s="70"/>
    </row>
    <row r="87" spans="2:17" s="23" customFormat="1" ht="11.1" customHeight="1" outlineLevel="1" x14ac:dyDescent="0.2">
      <c r="B87" s="24"/>
      <c r="C87" s="25" t="s">
        <v>19</v>
      </c>
      <c r="D87" s="26" t="s">
        <v>53</v>
      </c>
      <c r="E87" s="26"/>
      <c r="F87" s="27">
        <v>181.7</v>
      </c>
      <c r="G87" s="27">
        <f>$F$87</f>
        <v>181.7</v>
      </c>
      <c r="H87" s="27">
        <v>1</v>
      </c>
      <c r="I87" s="28">
        <f>ROUND($G$87*$H$87,3)</f>
        <v>181.7</v>
      </c>
      <c r="J87" s="66"/>
      <c r="K87" s="64"/>
      <c r="L87" s="54">
        <f>$K$87+$J$87</f>
        <v>0</v>
      </c>
      <c r="M87" s="28">
        <f>$G$87*$J$87</f>
        <v>0</v>
      </c>
      <c r="N87" s="28">
        <f>$I$87*$K$87</f>
        <v>0</v>
      </c>
      <c r="O87" s="28">
        <f>$N$87+$M$87</f>
        <v>0</v>
      </c>
      <c r="P87" s="71"/>
      <c r="Q87" s="71"/>
    </row>
    <row r="88" spans="2:17" s="1" customFormat="1" ht="21.95" customHeight="1" outlineLevel="1" x14ac:dyDescent="0.2">
      <c r="B88" s="29"/>
      <c r="C88" s="30" t="s">
        <v>98</v>
      </c>
      <c r="D88" s="31" t="s">
        <v>57</v>
      </c>
      <c r="E88" s="31"/>
      <c r="F88" s="32">
        <v>23</v>
      </c>
      <c r="G88" s="32">
        <f>$F$88</f>
        <v>23</v>
      </c>
      <c r="H88" s="35">
        <v>1</v>
      </c>
      <c r="I88" s="33">
        <f>ROUND($G$88*$H$88,3)</f>
        <v>23</v>
      </c>
      <c r="J88" s="65"/>
      <c r="K88" s="65"/>
      <c r="L88" s="33">
        <f>$K$88+$J$88</f>
        <v>0</v>
      </c>
      <c r="M88" s="33">
        <f>$G$88*$J$88</f>
        <v>0</v>
      </c>
      <c r="N88" s="33">
        <f>$I$88*$K$88</f>
        <v>0</v>
      </c>
      <c r="O88" s="33">
        <f>$N$88+$M$88</f>
        <v>0</v>
      </c>
      <c r="P88" s="72"/>
      <c r="Q88" s="72"/>
    </row>
    <row r="89" spans="2:17" s="1" customFormat="1" ht="21.95" customHeight="1" outlineLevel="1" x14ac:dyDescent="0.2">
      <c r="B89" s="29"/>
      <c r="C89" s="30" t="s">
        <v>99</v>
      </c>
      <c r="D89" s="31" t="s">
        <v>53</v>
      </c>
      <c r="E89" s="31"/>
      <c r="F89" s="32">
        <v>181.7</v>
      </c>
      <c r="G89" s="32">
        <f>$F$89</f>
        <v>181.7</v>
      </c>
      <c r="H89" s="35">
        <v>1</v>
      </c>
      <c r="I89" s="33">
        <f>ROUND($G$89*$H$89,3)</f>
        <v>181.7</v>
      </c>
      <c r="J89" s="65"/>
      <c r="K89" s="65"/>
      <c r="L89" s="33">
        <f>$K$89+$J$89</f>
        <v>0</v>
      </c>
      <c r="M89" s="33">
        <f>$G$89*$J$89</f>
        <v>0</v>
      </c>
      <c r="N89" s="33">
        <f>$I$89*$K$89</f>
        <v>0</v>
      </c>
      <c r="O89" s="33">
        <f>$N$89+$M$89</f>
        <v>0</v>
      </c>
      <c r="P89" s="72"/>
      <c r="Q89" s="72"/>
    </row>
    <row r="90" spans="2:17" s="1" customFormat="1" ht="21.95" customHeight="1" outlineLevel="1" x14ac:dyDescent="0.2">
      <c r="B90" s="29"/>
      <c r="C90" s="30" t="s">
        <v>56</v>
      </c>
      <c r="D90" s="31" t="s">
        <v>57</v>
      </c>
      <c r="E90" s="31"/>
      <c r="F90" s="32">
        <v>92</v>
      </c>
      <c r="G90" s="32">
        <f>$F$90</f>
        <v>92</v>
      </c>
      <c r="H90" s="35">
        <v>1</v>
      </c>
      <c r="I90" s="33">
        <f>ROUND($G$90*$H$90,3)</f>
        <v>92</v>
      </c>
      <c r="J90" s="65"/>
      <c r="K90" s="65"/>
      <c r="L90" s="33">
        <f>$K$90+$J$90</f>
        <v>0</v>
      </c>
      <c r="M90" s="33">
        <f>$G$90*$J$90</f>
        <v>0</v>
      </c>
      <c r="N90" s="33">
        <f>$I$90*$K$90</f>
        <v>0</v>
      </c>
      <c r="O90" s="33">
        <f>$N$90+$M$90</f>
        <v>0</v>
      </c>
      <c r="P90" s="72"/>
      <c r="Q90" s="72"/>
    </row>
    <row r="91" spans="2:17" s="17" customFormat="1" ht="21.95" customHeight="1" outlineLevel="1" x14ac:dyDescent="0.15">
      <c r="B91" s="18">
        <v>20</v>
      </c>
      <c r="C91" s="19" t="s">
        <v>67</v>
      </c>
      <c r="D91" s="20" t="s">
        <v>53</v>
      </c>
      <c r="E91" s="20"/>
      <c r="F91" s="37">
        <v>1495</v>
      </c>
      <c r="G91" s="37">
        <v>1495</v>
      </c>
      <c r="H91" s="22"/>
      <c r="I91" s="37">
        <v>1495</v>
      </c>
      <c r="J91" s="62"/>
      <c r="K91" s="62"/>
      <c r="L91" s="22">
        <f>$O$91/$I$91</f>
        <v>0</v>
      </c>
      <c r="M91" s="22">
        <f>$M$92+$M$93+$M$94+$M$95</f>
        <v>0</v>
      </c>
      <c r="N91" s="22">
        <f>$N$92+$N$93+$N$94+$N$95</f>
        <v>0</v>
      </c>
      <c r="O91" s="22">
        <f>$O$92+$O$93+$O$94+$O$95</f>
        <v>0</v>
      </c>
      <c r="P91" s="70"/>
      <c r="Q91" s="70"/>
    </row>
    <row r="92" spans="2:17" s="23" customFormat="1" ht="11.1" customHeight="1" outlineLevel="1" x14ac:dyDescent="0.2">
      <c r="B92" s="24"/>
      <c r="C92" s="25" t="s">
        <v>19</v>
      </c>
      <c r="D92" s="26" t="s">
        <v>53</v>
      </c>
      <c r="E92" s="26"/>
      <c r="F92" s="38">
        <v>1495</v>
      </c>
      <c r="G92" s="38">
        <f>$F$92</f>
        <v>1495</v>
      </c>
      <c r="H92" s="27">
        <v>1</v>
      </c>
      <c r="I92" s="28">
        <f>ROUND($G$92*$H$92,3)</f>
        <v>1495</v>
      </c>
      <c r="J92" s="66"/>
      <c r="K92" s="64"/>
      <c r="L92" s="54">
        <f>$K$92+$J$92</f>
        <v>0</v>
      </c>
      <c r="M92" s="28">
        <f>$G$92*$J$92</f>
        <v>0</v>
      </c>
      <c r="N92" s="28">
        <f>$I$92*$K$92</f>
        <v>0</v>
      </c>
      <c r="O92" s="28">
        <f>$N$92+$M$92</f>
        <v>0</v>
      </c>
      <c r="P92" s="71"/>
      <c r="Q92" s="71"/>
    </row>
    <row r="93" spans="2:17" s="1" customFormat="1" ht="11.1" customHeight="1" outlineLevel="1" x14ac:dyDescent="0.2">
      <c r="B93" s="29"/>
      <c r="C93" s="30" t="s">
        <v>100</v>
      </c>
      <c r="D93" s="31" t="s">
        <v>53</v>
      </c>
      <c r="E93" s="31"/>
      <c r="F93" s="32">
        <v>383</v>
      </c>
      <c r="G93" s="32">
        <f>$F$93</f>
        <v>383</v>
      </c>
      <c r="H93" s="33">
        <f>1.02</f>
        <v>1.02</v>
      </c>
      <c r="I93" s="33">
        <f>ROUND($G$93*$H$93,3)</f>
        <v>390.66</v>
      </c>
      <c r="J93" s="65"/>
      <c r="K93" s="65"/>
      <c r="L93" s="33">
        <f>$K$93+$J$93</f>
        <v>0</v>
      </c>
      <c r="M93" s="33">
        <f>$G$93*$J$93</f>
        <v>0</v>
      </c>
      <c r="N93" s="33">
        <f>$I$93*$K$93</f>
        <v>0</v>
      </c>
      <c r="O93" s="33">
        <f>$N$93+$M$93</f>
        <v>0</v>
      </c>
      <c r="P93" s="72"/>
      <c r="Q93" s="72"/>
    </row>
    <row r="94" spans="2:17" s="1" customFormat="1" ht="11.1" customHeight="1" outlineLevel="1" x14ac:dyDescent="0.2">
      <c r="B94" s="29"/>
      <c r="C94" s="30" t="s">
        <v>101</v>
      </c>
      <c r="D94" s="31" t="s">
        <v>53</v>
      </c>
      <c r="E94" s="31"/>
      <c r="F94" s="39">
        <v>1112</v>
      </c>
      <c r="G94" s="39">
        <f>$F$94</f>
        <v>1112</v>
      </c>
      <c r="H94" s="33">
        <f>1.02</f>
        <v>1.02</v>
      </c>
      <c r="I94" s="33">
        <f>ROUND($G$94*$H$94,3)</f>
        <v>1134.24</v>
      </c>
      <c r="J94" s="65"/>
      <c r="K94" s="65"/>
      <c r="L94" s="33">
        <f>$K$94+$J$94</f>
        <v>0</v>
      </c>
      <c r="M94" s="33">
        <f>$G$94*$J$94</f>
        <v>0</v>
      </c>
      <c r="N94" s="33">
        <f>$I$94*$K$94</f>
        <v>0</v>
      </c>
      <c r="O94" s="33">
        <f>$N$94+$M$94</f>
        <v>0</v>
      </c>
      <c r="P94" s="72"/>
      <c r="Q94" s="72"/>
    </row>
    <row r="95" spans="2:17" s="1" customFormat="1" ht="21.95" customHeight="1" outlineLevel="1" x14ac:dyDescent="0.2">
      <c r="B95" s="29"/>
      <c r="C95" s="30" t="s">
        <v>102</v>
      </c>
      <c r="D95" s="31" t="s">
        <v>53</v>
      </c>
      <c r="E95" s="31"/>
      <c r="F95" s="39">
        <v>1495</v>
      </c>
      <c r="G95" s="39">
        <f>$F$95</f>
        <v>1495</v>
      </c>
      <c r="H95" s="35">
        <v>1</v>
      </c>
      <c r="I95" s="33">
        <f>ROUND($G$95*$H$95,3)</f>
        <v>1495</v>
      </c>
      <c r="J95" s="65"/>
      <c r="K95" s="65"/>
      <c r="L95" s="33">
        <f>$K$95+$J$95</f>
        <v>0</v>
      </c>
      <c r="M95" s="33">
        <f>$G$95*$J$95</f>
        <v>0</v>
      </c>
      <c r="N95" s="33">
        <f>$I$95*$K$95</f>
        <v>0</v>
      </c>
      <c r="O95" s="33">
        <f>$N$95+$M$95</f>
        <v>0</v>
      </c>
      <c r="P95" s="72"/>
      <c r="Q95" s="72"/>
    </row>
    <row r="96" spans="2:17" s="17" customFormat="1" ht="11.1" customHeight="1" outlineLevel="1" x14ac:dyDescent="0.15">
      <c r="B96" s="18">
        <v>21</v>
      </c>
      <c r="C96" s="19" t="s">
        <v>60</v>
      </c>
      <c r="D96" s="20" t="s">
        <v>57</v>
      </c>
      <c r="E96" s="20"/>
      <c r="F96" s="37">
        <v>2686</v>
      </c>
      <c r="G96" s="37">
        <v>2686</v>
      </c>
      <c r="H96" s="22"/>
      <c r="I96" s="37">
        <v>2686</v>
      </c>
      <c r="J96" s="62"/>
      <c r="K96" s="62"/>
      <c r="L96" s="22">
        <f>$O$96/$I$96</f>
        <v>0</v>
      </c>
      <c r="M96" s="22">
        <f>$M$97+$M$98</f>
        <v>0</v>
      </c>
      <c r="N96" s="22">
        <f>$N$97+$N$98</f>
        <v>0</v>
      </c>
      <c r="O96" s="22">
        <f>$O$97+$O$98</f>
        <v>0</v>
      </c>
      <c r="P96" s="70"/>
      <c r="Q96" s="70"/>
    </row>
    <row r="97" spans="2:17" s="23" customFormat="1" ht="11.1" customHeight="1" outlineLevel="1" x14ac:dyDescent="0.2">
      <c r="B97" s="24"/>
      <c r="C97" s="25" t="s">
        <v>19</v>
      </c>
      <c r="D97" s="26" t="s">
        <v>57</v>
      </c>
      <c r="E97" s="26"/>
      <c r="F97" s="38">
        <v>2686</v>
      </c>
      <c r="G97" s="38">
        <f>$F$97</f>
        <v>2686</v>
      </c>
      <c r="H97" s="27">
        <v>1</v>
      </c>
      <c r="I97" s="28">
        <f>ROUND($G$97*$H$97,3)</f>
        <v>2686</v>
      </c>
      <c r="J97" s="66"/>
      <c r="K97" s="64"/>
      <c r="L97" s="54">
        <f>$K$97+$J$97</f>
        <v>0</v>
      </c>
      <c r="M97" s="28">
        <f>$G$97*$J$97</f>
        <v>0</v>
      </c>
      <c r="N97" s="28">
        <f>$I$97*$K$97</f>
        <v>0</v>
      </c>
      <c r="O97" s="28">
        <f>$N$97+$M$97</f>
        <v>0</v>
      </c>
      <c r="P97" s="71"/>
      <c r="Q97" s="71"/>
    </row>
    <row r="98" spans="2:17" s="1" customFormat="1" ht="11.1" customHeight="1" outlineLevel="1" x14ac:dyDescent="0.2">
      <c r="B98" s="29"/>
      <c r="C98" s="30" t="s">
        <v>61</v>
      </c>
      <c r="D98" s="31" t="s">
        <v>57</v>
      </c>
      <c r="E98" s="31"/>
      <c r="F98" s="39">
        <v>2686</v>
      </c>
      <c r="G98" s="39">
        <f>$F$98</f>
        <v>2686</v>
      </c>
      <c r="H98" s="35">
        <v>1</v>
      </c>
      <c r="I98" s="33">
        <f>ROUND($G$98*$H$98,3)</f>
        <v>2686</v>
      </c>
      <c r="J98" s="65"/>
      <c r="K98" s="65"/>
      <c r="L98" s="33">
        <f>$K$98+$J$98</f>
        <v>0</v>
      </c>
      <c r="M98" s="33">
        <f>$G$98*$J$98</f>
        <v>0</v>
      </c>
      <c r="N98" s="33">
        <f>$I$98*$K$98</f>
        <v>0</v>
      </c>
      <c r="O98" s="33">
        <f>$N$98+$M$98</f>
        <v>0</v>
      </c>
      <c r="P98" s="72"/>
      <c r="Q98" s="72"/>
    </row>
    <row r="99" spans="2:17" s="17" customFormat="1" ht="11.1" customHeight="1" outlineLevel="1" x14ac:dyDescent="0.15">
      <c r="B99" s="18">
        <v>22</v>
      </c>
      <c r="C99" s="19" t="s">
        <v>103</v>
      </c>
      <c r="D99" s="20" t="s">
        <v>53</v>
      </c>
      <c r="E99" s="20"/>
      <c r="F99" s="37">
        <v>1289</v>
      </c>
      <c r="G99" s="37">
        <v>1289</v>
      </c>
      <c r="H99" s="22"/>
      <c r="I99" s="37">
        <v>1289</v>
      </c>
      <c r="J99" s="62"/>
      <c r="K99" s="62"/>
      <c r="L99" s="22">
        <f>$O$99/$I$99</f>
        <v>0</v>
      </c>
      <c r="M99" s="22">
        <f>$M$100+$M$101</f>
        <v>0</v>
      </c>
      <c r="N99" s="22">
        <f>$N$100+$N$101</f>
        <v>0</v>
      </c>
      <c r="O99" s="22">
        <f>$O$100+$O$101</f>
        <v>0</v>
      </c>
      <c r="P99" s="70"/>
      <c r="Q99" s="70"/>
    </row>
    <row r="100" spans="2:17" s="23" customFormat="1" ht="11.1" customHeight="1" outlineLevel="1" x14ac:dyDescent="0.2">
      <c r="B100" s="24"/>
      <c r="C100" s="25" t="s">
        <v>19</v>
      </c>
      <c r="D100" s="26" t="s">
        <v>53</v>
      </c>
      <c r="E100" s="26"/>
      <c r="F100" s="38">
        <v>1289</v>
      </c>
      <c r="G100" s="38">
        <f>$F$100</f>
        <v>1289</v>
      </c>
      <c r="H100" s="27">
        <v>1</v>
      </c>
      <c r="I100" s="28">
        <f>ROUND($G$100*$H$100,3)</f>
        <v>1289</v>
      </c>
      <c r="J100" s="66"/>
      <c r="K100" s="64"/>
      <c r="L100" s="54">
        <f>$K$100+$J$100</f>
        <v>0</v>
      </c>
      <c r="M100" s="28">
        <f>$G$100*$J$100</f>
        <v>0</v>
      </c>
      <c r="N100" s="28">
        <f>$I$100*$K$100</f>
        <v>0</v>
      </c>
      <c r="O100" s="28">
        <f>$N$100+$M$100</f>
        <v>0</v>
      </c>
      <c r="P100" s="71"/>
      <c r="Q100" s="71"/>
    </row>
    <row r="101" spans="2:17" s="1" customFormat="1" ht="21.95" customHeight="1" outlineLevel="1" x14ac:dyDescent="0.2">
      <c r="B101" s="29"/>
      <c r="C101" s="30" t="s">
        <v>104</v>
      </c>
      <c r="D101" s="31" t="s">
        <v>53</v>
      </c>
      <c r="E101" s="31"/>
      <c r="F101" s="39">
        <v>1289</v>
      </c>
      <c r="G101" s="39">
        <f>$F$101</f>
        <v>1289</v>
      </c>
      <c r="H101" s="36">
        <v>1.05</v>
      </c>
      <c r="I101" s="33">
        <f>ROUND($G$101*$H$101,3)</f>
        <v>1353.45</v>
      </c>
      <c r="J101" s="65"/>
      <c r="K101" s="65"/>
      <c r="L101" s="33">
        <f>$K$101+$J$101</f>
        <v>0</v>
      </c>
      <c r="M101" s="33">
        <f>$G$101*$J$101</f>
        <v>0</v>
      </c>
      <c r="N101" s="33">
        <f>$I$101*$K$101</f>
        <v>0</v>
      </c>
      <c r="O101" s="33">
        <f>$N$101+$M$101</f>
        <v>0</v>
      </c>
      <c r="P101" s="72"/>
      <c r="Q101" s="72"/>
    </row>
    <row r="102" spans="2:17" s="17" customFormat="1" ht="11.1" customHeight="1" outlineLevel="1" x14ac:dyDescent="0.15">
      <c r="B102" s="18">
        <v>23</v>
      </c>
      <c r="C102" s="19" t="s">
        <v>64</v>
      </c>
      <c r="D102" s="20" t="s">
        <v>57</v>
      </c>
      <c r="E102" s="20"/>
      <c r="F102" s="21">
        <v>6</v>
      </c>
      <c r="G102" s="21">
        <v>6</v>
      </c>
      <c r="H102" s="22"/>
      <c r="I102" s="21">
        <v>6</v>
      </c>
      <c r="J102" s="62"/>
      <c r="K102" s="62"/>
      <c r="L102" s="22">
        <f>$O$102/$I$102</f>
        <v>0</v>
      </c>
      <c r="M102" s="22">
        <f>$M$103+$M$104+$M$105+$M$106+$M$107</f>
        <v>0</v>
      </c>
      <c r="N102" s="22">
        <f>$N$103+$N$104+$N$105+$N$106+$N$107</f>
        <v>0</v>
      </c>
      <c r="O102" s="22">
        <f>$O$103+$O$104+$O$105+$O$106+$O$107</f>
        <v>0</v>
      </c>
      <c r="P102" s="70" t="s">
        <v>105</v>
      </c>
      <c r="Q102" s="70"/>
    </row>
    <row r="103" spans="2:17" s="23" customFormat="1" ht="11.1" customHeight="1" outlineLevel="1" x14ac:dyDescent="0.2">
      <c r="B103" s="24"/>
      <c r="C103" s="25" t="s">
        <v>19</v>
      </c>
      <c r="D103" s="26" t="s">
        <v>57</v>
      </c>
      <c r="E103" s="26"/>
      <c r="F103" s="27">
        <v>6</v>
      </c>
      <c r="G103" s="27">
        <f>$F$103</f>
        <v>6</v>
      </c>
      <c r="H103" s="27">
        <v>1</v>
      </c>
      <c r="I103" s="28">
        <f>ROUND($G$103*$H$103,3)</f>
        <v>6</v>
      </c>
      <c r="J103" s="63"/>
      <c r="K103" s="64"/>
      <c r="L103" s="53">
        <f>$K$103+$J$103</f>
        <v>0</v>
      </c>
      <c r="M103" s="28">
        <f>$G$103*$J$103</f>
        <v>0</v>
      </c>
      <c r="N103" s="28">
        <f>$I$103*$K$103</f>
        <v>0</v>
      </c>
      <c r="O103" s="28">
        <f>$N$103+$M$103</f>
        <v>0</v>
      </c>
      <c r="P103" s="71"/>
      <c r="Q103" s="71"/>
    </row>
    <row r="104" spans="2:17" s="1" customFormat="1" ht="11.1" customHeight="1" outlineLevel="1" x14ac:dyDescent="0.2">
      <c r="B104" s="29"/>
      <c r="C104" s="30" t="s">
        <v>84</v>
      </c>
      <c r="D104" s="31" t="s">
        <v>80</v>
      </c>
      <c r="E104" s="31"/>
      <c r="F104" s="32">
        <v>1.4</v>
      </c>
      <c r="G104" s="32">
        <f>$F$104</f>
        <v>1.4</v>
      </c>
      <c r="H104" s="35">
        <v>1</v>
      </c>
      <c r="I104" s="33">
        <f>ROUND($G$104*$H$104,3)</f>
        <v>1.4</v>
      </c>
      <c r="J104" s="65"/>
      <c r="K104" s="65"/>
      <c r="L104" s="33">
        <f>$K$104+$J$104</f>
        <v>0</v>
      </c>
      <c r="M104" s="33">
        <f>$G$104*$J$104</f>
        <v>0</v>
      </c>
      <c r="N104" s="33">
        <f>$I$104*$K$104</f>
        <v>0</v>
      </c>
      <c r="O104" s="33">
        <f>$N$104+$M$104</f>
        <v>0</v>
      </c>
      <c r="P104" s="72"/>
      <c r="Q104" s="72"/>
    </row>
    <row r="105" spans="2:17" s="1" customFormat="1" ht="11.1" customHeight="1" outlineLevel="1" x14ac:dyDescent="0.2">
      <c r="B105" s="29"/>
      <c r="C105" s="30" t="s">
        <v>85</v>
      </c>
      <c r="D105" s="31" t="s">
        <v>57</v>
      </c>
      <c r="E105" s="31"/>
      <c r="F105" s="32">
        <v>3</v>
      </c>
      <c r="G105" s="32">
        <f>$F$105</f>
        <v>3</v>
      </c>
      <c r="H105" s="35">
        <v>1</v>
      </c>
      <c r="I105" s="33">
        <f>ROUND($G$105*$H$105,3)</f>
        <v>3</v>
      </c>
      <c r="J105" s="65"/>
      <c r="K105" s="65"/>
      <c r="L105" s="33">
        <f>$K$105+$J$105</f>
        <v>0</v>
      </c>
      <c r="M105" s="33">
        <f>$G$105*$J$105</f>
        <v>0</v>
      </c>
      <c r="N105" s="33">
        <f>$I$105*$K$105</f>
        <v>0</v>
      </c>
      <c r="O105" s="33">
        <f>$N$105+$M$105</f>
        <v>0</v>
      </c>
      <c r="P105" s="72"/>
      <c r="Q105" s="72"/>
    </row>
    <row r="106" spans="2:17" s="1" customFormat="1" ht="11.1" customHeight="1" outlineLevel="1" x14ac:dyDescent="0.2">
      <c r="B106" s="29"/>
      <c r="C106" s="30" t="s">
        <v>86</v>
      </c>
      <c r="D106" s="31" t="s">
        <v>57</v>
      </c>
      <c r="E106" s="31"/>
      <c r="F106" s="32">
        <v>2</v>
      </c>
      <c r="G106" s="32">
        <f>$F$106</f>
        <v>2</v>
      </c>
      <c r="H106" s="35">
        <v>1</v>
      </c>
      <c r="I106" s="33">
        <f>ROUND($G$106*$H$106,3)</f>
        <v>2</v>
      </c>
      <c r="J106" s="65"/>
      <c r="K106" s="65"/>
      <c r="L106" s="33">
        <f>$K$106+$J$106</f>
        <v>0</v>
      </c>
      <c r="M106" s="33">
        <f>$G$106*$J$106</f>
        <v>0</v>
      </c>
      <c r="N106" s="33">
        <f>$I$106*$K$106</f>
        <v>0</v>
      </c>
      <c r="O106" s="33">
        <f>$N$106+$M$106</f>
        <v>0</v>
      </c>
      <c r="P106" s="72"/>
      <c r="Q106" s="72"/>
    </row>
    <row r="107" spans="2:17" s="1" customFormat="1" ht="21.95" customHeight="1" outlineLevel="1" x14ac:dyDescent="0.2">
      <c r="B107" s="29"/>
      <c r="C107" s="30" t="s">
        <v>88</v>
      </c>
      <c r="D107" s="31" t="s">
        <v>57</v>
      </c>
      <c r="E107" s="31"/>
      <c r="F107" s="32">
        <v>14</v>
      </c>
      <c r="G107" s="32">
        <f>$F$107</f>
        <v>14</v>
      </c>
      <c r="H107" s="35">
        <v>1</v>
      </c>
      <c r="I107" s="33">
        <f>ROUND($G$107*$H$107,3)</f>
        <v>14</v>
      </c>
      <c r="J107" s="65"/>
      <c r="K107" s="65"/>
      <c r="L107" s="33">
        <f>$K$107+$J$107</f>
        <v>0</v>
      </c>
      <c r="M107" s="33">
        <f>$G$107*$J$107</f>
        <v>0</v>
      </c>
      <c r="N107" s="33">
        <f>$I$107*$K$107</f>
        <v>0</v>
      </c>
      <c r="O107" s="33">
        <f>$N$107+$M$107</f>
        <v>0</v>
      </c>
      <c r="P107" s="72"/>
      <c r="Q107" s="72"/>
    </row>
    <row r="108" spans="2:17" s="17" customFormat="1" ht="21.95" customHeight="1" outlineLevel="1" x14ac:dyDescent="0.15">
      <c r="B108" s="18">
        <v>24</v>
      </c>
      <c r="C108" s="19" t="s">
        <v>106</v>
      </c>
      <c r="D108" s="20" t="s">
        <v>53</v>
      </c>
      <c r="E108" s="20"/>
      <c r="F108" s="21">
        <v>208.2</v>
      </c>
      <c r="G108" s="21">
        <v>208.2</v>
      </c>
      <c r="H108" s="22"/>
      <c r="I108" s="21">
        <v>208.2</v>
      </c>
      <c r="J108" s="62"/>
      <c r="K108" s="62"/>
      <c r="L108" s="22">
        <f>$O$108/$I$108</f>
        <v>0</v>
      </c>
      <c r="M108" s="22">
        <f>$M$109+$M$110+$M$111+$M$112+$M$113+$M$114+$M$115+$M$116</f>
        <v>0</v>
      </c>
      <c r="N108" s="22">
        <f>$N$109+$N$110+$N$111+$N$112+$N$113+$N$114+$N$115+$N$116</f>
        <v>0</v>
      </c>
      <c r="O108" s="22">
        <f>$O$109+$O$110+$O$111+$O$112+$O$113+$O$114+$O$115+$O$116</f>
        <v>0</v>
      </c>
      <c r="P108" s="70" t="s">
        <v>107</v>
      </c>
      <c r="Q108" s="70"/>
    </row>
    <row r="109" spans="2:17" s="23" customFormat="1" ht="11.1" customHeight="1" outlineLevel="1" x14ac:dyDescent="0.2">
      <c r="B109" s="24"/>
      <c r="C109" s="25" t="s">
        <v>19</v>
      </c>
      <c r="D109" s="26" t="s">
        <v>53</v>
      </c>
      <c r="E109" s="26"/>
      <c r="F109" s="27">
        <v>208.2</v>
      </c>
      <c r="G109" s="27">
        <f>$F$109</f>
        <v>208.2</v>
      </c>
      <c r="H109" s="27">
        <v>1</v>
      </c>
      <c r="I109" s="28">
        <f>ROUND($G$109*$H$109,3)</f>
        <v>208.2</v>
      </c>
      <c r="J109" s="66"/>
      <c r="K109" s="64"/>
      <c r="L109" s="54">
        <f>$K$109+$J$109</f>
        <v>0</v>
      </c>
      <c r="M109" s="28">
        <f>$G$109*$J$109</f>
        <v>0</v>
      </c>
      <c r="N109" s="28">
        <f>$I$109*$K$109</f>
        <v>0</v>
      </c>
      <c r="O109" s="28">
        <f>$N$109+$M$109</f>
        <v>0</v>
      </c>
      <c r="P109" s="71"/>
      <c r="Q109" s="71"/>
    </row>
    <row r="110" spans="2:17" s="1" customFormat="1" ht="11.1" customHeight="1" outlineLevel="1" x14ac:dyDescent="0.2">
      <c r="B110" s="29"/>
      <c r="C110" s="30" t="s">
        <v>100</v>
      </c>
      <c r="D110" s="31" t="s">
        <v>53</v>
      </c>
      <c r="E110" s="31"/>
      <c r="F110" s="32">
        <v>10</v>
      </c>
      <c r="G110" s="32">
        <f>$F$110</f>
        <v>10</v>
      </c>
      <c r="H110" s="33">
        <f>1.02</f>
        <v>1.02</v>
      </c>
      <c r="I110" s="33">
        <f>ROUND($G$110*$H$110,3)</f>
        <v>10.199999999999999</v>
      </c>
      <c r="J110" s="65"/>
      <c r="K110" s="65"/>
      <c r="L110" s="33">
        <f>$K$110+$J$110</f>
        <v>0</v>
      </c>
      <c r="M110" s="33">
        <f>$G$110*$J$110</f>
        <v>0</v>
      </c>
      <c r="N110" s="33">
        <f>$I$110*$K$110</f>
        <v>0</v>
      </c>
      <c r="O110" s="33">
        <f>$N$110+$M$110</f>
        <v>0</v>
      </c>
      <c r="P110" s="72"/>
      <c r="Q110" s="72"/>
    </row>
    <row r="111" spans="2:17" s="1" customFormat="1" ht="11.1" customHeight="1" outlineLevel="1" x14ac:dyDescent="0.2">
      <c r="B111" s="29"/>
      <c r="C111" s="30" t="s">
        <v>101</v>
      </c>
      <c r="D111" s="31" t="s">
        <v>53</v>
      </c>
      <c r="E111" s="31"/>
      <c r="F111" s="32">
        <v>150</v>
      </c>
      <c r="G111" s="32">
        <f>$F$111</f>
        <v>150</v>
      </c>
      <c r="H111" s="33">
        <f>1.02</f>
        <v>1.02</v>
      </c>
      <c r="I111" s="33">
        <f>ROUND($G$111*$H$111,3)</f>
        <v>153</v>
      </c>
      <c r="J111" s="65"/>
      <c r="K111" s="65"/>
      <c r="L111" s="33">
        <f>$K$111+$J$111</f>
        <v>0</v>
      </c>
      <c r="M111" s="33">
        <f>$G$111*$J$111</f>
        <v>0</v>
      </c>
      <c r="N111" s="33">
        <f>$I$111*$K$111</f>
        <v>0</v>
      </c>
      <c r="O111" s="33">
        <f>$N$111+$M$111</f>
        <v>0</v>
      </c>
      <c r="P111" s="72"/>
      <c r="Q111" s="72"/>
    </row>
    <row r="112" spans="2:17" s="1" customFormat="1" ht="11.1" customHeight="1" outlineLevel="1" x14ac:dyDescent="0.2">
      <c r="B112" s="29"/>
      <c r="C112" s="30" t="s">
        <v>108</v>
      </c>
      <c r="D112" s="31" t="s">
        <v>53</v>
      </c>
      <c r="E112" s="31"/>
      <c r="F112" s="32">
        <v>8</v>
      </c>
      <c r="G112" s="32">
        <f>$F$112</f>
        <v>8</v>
      </c>
      <c r="H112" s="35">
        <v>1</v>
      </c>
      <c r="I112" s="33">
        <f>ROUND($G$112*$H$112,3)</f>
        <v>8</v>
      </c>
      <c r="J112" s="65"/>
      <c r="K112" s="65"/>
      <c r="L112" s="33">
        <f>$K$112+$J$112</f>
        <v>0</v>
      </c>
      <c r="M112" s="33">
        <f>$G$112*$J$112</f>
        <v>0</v>
      </c>
      <c r="N112" s="33">
        <f>$I$112*$K$112</f>
        <v>0</v>
      </c>
      <c r="O112" s="33">
        <f>$N$112+$M$112</f>
        <v>0</v>
      </c>
      <c r="P112" s="72" t="s">
        <v>109</v>
      </c>
      <c r="Q112" s="72"/>
    </row>
    <row r="113" spans="2:17" s="1" customFormat="1" ht="11.1" customHeight="1" outlineLevel="1" x14ac:dyDescent="0.2">
      <c r="B113" s="29"/>
      <c r="C113" s="30" t="s">
        <v>110</v>
      </c>
      <c r="D113" s="31" t="s">
        <v>53</v>
      </c>
      <c r="E113" s="31"/>
      <c r="F113" s="32">
        <v>40.200000000000003</v>
      </c>
      <c r="G113" s="32">
        <f>$F$113</f>
        <v>40.200000000000003</v>
      </c>
      <c r="H113" s="33">
        <f>1.02</f>
        <v>1.02</v>
      </c>
      <c r="I113" s="33">
        <f>ROUND($G$113*$H$113,3)</f>
        <v>41.003999999999998</v>
      </c>
      <c r="J113" s="65"/>
      <c r="K113" s="65"/>
      <c r="L113" s="33">
        <f>$K$113+$J$113</f>
        <v>0</v>
      </c>
      <c r="M113" s="33">
        <f>$G$113*$J$113</f>
        <v>0</v>
      </c>
      <c r="N113" s="33">
        <f>$I$113*$K$113</f>
        <v>0</v>
      </c>
      <c r="O113" s="33">
        <f>$N$113+$M$113</f>
        <v>0</v>
      </c>
      <c r="P113" s="72" t="s">
        <v>111</v>
      </c>
      <c r="Q113" s="72"/>
    </row>
    <row r="114" spans="2:17" s="1" customFormat="1" ht="21.95" customHeight="1" outlineLevel="1" x14ac:dyDescent="0.2">
      <c r="B114" s="29"/>
      <c r="C114" s="30" t="s">
        <v>74</v>
      </c>
      <c r="D114" s="31" t="s">
        <v>53</v>
      </c>
      <c r="E114" s="31"/>
      <c r="F114" s="32">
        <v>208.2</v>
      </c>
      <c r="G114" s="32">
        <f>$F$114</f>
        <v>208.2</v>
      </c>
      <c r="H114" s="35">
        <v>1</v>
      </c>
      <c r="I114" s="33">
        <f>ROUND($G$114*$H$114,3)</f>
        <v>208.2</v>
      </c>
      <c r="J114" s="65"/>
      <c r="K114" s="65"/>
      <c r="L114" s="33">
        <f>$K$114+$J$114</f>
        <v>0</v>
      </c>
      <c r="M114" s="33">
        <f>$G$114*$J$114</f>
        <v>0</v>
      </c>
      <c r="N114" s="33">
        <f>$I$114*$K$114</f>
        <v>0</v>
      </c>
      <c r="O114" s="33">
        <f>$N$114+$M$114</f>
        <v>0</v>
      </c>
      <c r="P114" s="72" t="s">
        <v>112</v>
      </c>
      <c r="Q114" s="72"/>
    </row>
    <row r="115" spans="2:17" s="1" customFormat="1" ht="11.1" customHeight="1" outlineLevel="1" x14ac:dyDescent="0.2">
      <c r="B115" s="29"/>
      <c r="C115" s="30" t="s">
        <v>113</v>
      </c>
      <c r="D115" s="31" t="s">
        <v>53</v>
      </c>
      <c r="E115" s="31"/>
      <c r="F115" s="32">
        <v>8</v>
      </c>
      <c r="G115" s="32">
        <f>$F$115</f>
        <v>8</v>
      </c>
      <c r="H115" s="35">
        <v>1</v>
      </c>
      <c r="I115" s="33">
        <f>ROUND($G$115*$H$115,3)</f>
        <v>8</v>
      </c>
      <c r="J115" s="65"/>
      <c r="K115" s="65"/>
      <c r="L115" s="33">
        <f>$K$115+$J$115</f>
        <v>0</v>
      </c>
      <c r="M115" s="33">
        <f>$G$115*$J$115</f>
        <v>0</v>
      </c>
      <c r="N115" s="33">
        <f>$I$115*$K$115</f>
        <v>0</v>
      </c>
      <c r="O115" s="33">
        <f>$N$115+$M$115</f>
        <v>0</v>
      </c>
      <c r="P115" s="72" t="s">
        <v>109</v>
      </c>
      <c r="Q115" s="72"/>
    </row>
    <row r="116" spans="2:17" s="1" customFormat="1" ht="11.1" customHeight="1" outlineLevel="1" x14ac:dyDescent="0.2">
      <c r="B116" s="29"/>
      <c r="C116" s="30" t="s">
        <v>114</v>
      </c>
      <c r="D116" s="31" t="s">
        <v>53</v>
      </c>
      <c r="E116" s="31"/>
      <c r="F116" s="32">
        <v>201</v>
      </c>
      <c r="G116" s="32">
        <f>$F$116</f>
        <v>201</v>
      </c>
      <c r="H116" s="35">
        <v>1</v>
      </c>
      <c r="I116" s="33">
        <f>ROUND($G$116*$H$116,3)</f>
        <v>201</v>
      </c>
      <c r="J116" s="65"/>
      <c r="K116" s="65"/>
      <c r="L116" s="33">
        <f>$K$116+$J$116</f>
        <v>0</v>
      </c>
      <c r="M116" s="33">
        <f>$G$116*$J$116</f>
        <v>0</v>
      </c>
      <c r="N116" s="33">
        <f>$I$116*$K$116</f>
        <v>0</v>
      </c>
      <c r="O116" s="33">
        <f>$N$116+$M$116</f>
        <v>0</v>
      </c>
      <c r="P116" s="72"/>
      <c r="Q116" s="72"/>
    </row>
    <row r="117" spans="2:17" s="4" customFormat="1" ht="12" customHeight="1" outlineLevel="1" x14ac:dyDescent="0.2">
      <c r="B117" s="11"/>
      <c r="C117" s="12" t="s">
        <v>115</v>
      </c>
      <c r="D117" s="13"/>
      <c r="E117" s="13"/>
      <c r="F117" s="12"/>
      <c r="G117" s="12"/>
      <c r="H117" s="12"/>
      <c r="I117" s="12"/>
      <c r="J117" s="67"/>
      <c r="K117" s="67"/>
      <c r="L117" s="12"/>
      <c r="M117" s="14">
        <f>$M$118+$M$134+$M$139+$M$145</f>
        <v>0</v>
      </c>
      <c r="N117" s="14">
        <f>$N$118+$N$134+$N$139+$N$145</f>
        <v>0</v>
      </c>
      <c r="O117" s="15">
        <f>$O$118+$O$134+$O$139+$O$145</f>
        <v>0</v>
      </c>
      <c r="P117" s="73"/>
      <c r="Q117" s="74"/>
    </row>
    <row r="118" spans="2:17" s="17" customFormat="1" ht="11.1" customHeight="1" outlineLevel="1" x14ac:dyDescent="0.15">
      <c r="B118" s="18">
        <v>25</v>
      </c>
      <c r="C118" s="19" t="s">
        <v>116</v>
      </c>
      <c r="D118" s="20" t="s">
        <v>57</v>
      </c>
      <c r="E118" s="20"/>
      <c r="F118" s="21">
        <v>32</v>
      </c>
      <c r="G118" s="21">
        <v>32</v>
      </c>
      <c r="H118" s="22"/>
      <c r="I118" s="21">
        <v>32</v>
      </c>
      <c r="J118" s="62"/>
      <c r="K118" s="62"/>
      <c r="L118" s="22">
        <f>$O$118/$I$118</f>
        <v>0</v>
      </c>
      <c r="M118" s="22">
        <f>$M$119+$M$120+$M$121+$M$122+$M$123+$M$124+$M$125+$M$126+$M$127+$M$128+$M$129+$M$130+$M$131+$M$132+$M$133</f>
        <v>0</v>
      </c>
      <c r="N118" s="22">
        <f>$N$119+$N$120+$N$121+$N$122+$N$123+$N$124+$N$125+$N$126+$N$127+$N$128+$N$129+$N$130+$N$131+$N$132+$N$133</f>
        <v>0</v>
      </c>
      <c r="O118" s="22">
        <f>$O$119+$O$120+$O$121+$O$122+$O$123+$O$124+$O$125+$O$126+$O$127+$O$128+$O$129+$O$130+$O$131+$O$132+$O$133</f>
        <v>0</v>
      </c>
      <c r="P118" s="70"/>
      <c r="Q118" s="70"/>
    </row>
    <row r="119" spans="2:17" s="23" customFormat="1" ht="11.1" customHeight="1" outlineLevel="1" x14ac:dyDescent="0.2">
      <c r="B119" s="24"/>
      <c r="C119" s="25" t="s">
        <v>19</v>
      </c>
      <c r="D119" s="26" t="s">
        <v>57</v>
      </c>
      <c r="E119" s="26"/>
      <c r="F119" s="27">
        <v>32</v>
      </c>
      <c r="G119" s="27">
        <f>$F$119</f>
        <v>32</v>
      </c>
      <c r="H119" s="27">
        <v>1</v>
      </c>
      <c r="I119" s="28">
        <f>ROUND($G$119*$H$119,3)</f>
        <v>32</v>
      </c>
      <c r="J119" s="63"/>
      <c r="K119" s="64"/>
      <c r="L119" s="53">
        <f>$K$119+$J$119</f>
        <v>0</v>
      </c>
      <c r="M119" s="28">
        <f>$G$119*$J$119</f>
        <v>0</v>
      </c>
      <c r="N119" s="28">
        <f>$I$119*$K$119</f>
        <v>0</v>
      </c>
      <c r="O119" s="28">
        <f>$N$119+$M$119</f>
        <v>0</v>
      </c>
      <c r="P119" s="71"/>
      <c r="Q119" s="71"/>
    </row>
    <row r="120" spans="2:17" s="1" customFormat="1" ht="21.95" customHeight="1" outlineLevel="1" x14ac:dyDescent="0.2">
      <c r="B120" s="29"/>
      <c r="C120" s="30" t="s">
        <v>117</v>
      </c>
      <c r="D120" s="31" t="s">
        <v>57</v>
      </c>
      <c r="E120" s="31"/>
      <c r="F120" s="32">
        <v>23</v>
      </c>
      <c r="G120" s="32">
        <f>$F$120</f>
        <v>23</v>
      </c>
      <c r="H120" s="35">
        <v>1</v>
      </c>
      <c r="I120" s="33">
        <f>ROUND($G$120*$H$120,3)</f>
        <v>23</v>
      </c>
      <c r="J120" s="65"/>
      <c r="K120" s="65"/>
      <c r="L120" s="33">
        <f>$K$120+$J$120</f>
        <v>0</v>
      </c>
      <c r="M120" s="33">
        <f>$G$120*$J$120</f>
        <v>0</v>
      </c>
      <c r="N120" s="33">
        <f>$I$120*$K$120</f>
        <v>0</v>
      </c>
      <c r="O120" s="33">
        <f>$N$120+$M$120</f>
        <v>0</v>
      </c>
      <c r="P120" s="72" t="s">
        <v>118</v>
      </c>
      <c r="Q120" s="72"/>
    </row>
    <row r="121" spans="2:17" s="1" customFormat="1" ht="21.95" customHeight="1" outlineLevel="1" x14ac:dyDescent="0.2">
      <c r="B121" s="29"/>
      <c r="C121" s="30" t="s">
        <v>119</v>
      </c>
      <c r="D121" s="31" t="s">
        <v>57</v>
      </c>
      <c r="E121" s="31"/>
      <c r="F121" s="32">
        <v>96</v>
      </c>
      <c r="G121" s="32">
        <f>$F$121</f>
        <v>96</v>
      </c>
      <c r="H121" s="35">
        <v>1</v>
      </c>
      <c r="I121" s="33">
        <f>ROUND($G$121*$H$121,3)</f>
        <v>96</v>
      </c>
      <c r="J121" s="65"/>
      <c r="K121" s="65"/>
      <c r="L121" s="33">
        <f>$K$121+$J$121</f>
        <v>0</v>
      </c>
      <c r="M121" s="33">
        <f>$G$121*$J$121</f>
        <v>0</v>
      </c>
      <c r="N121" s="33">
        <f>$I$121*$K$121</f>
        <v>0</v>
      </c>
      <c r="O121" s="33">
        <f>$N$121+$M$121</f>
        <v>0</v>
      </c>
      <c r="P121" s="72"/>
      <c r="Q121" s="72"/>
    </row>
    <row r="122" spans="2:17" s="1" customFormat="1" ht="11.1" customHeight="1" outlineLevel="1" x14ac:dyDescent="0.2">
      <c r="B122" s="29"/>
      <c r="C122" s="30" t="s">
        <v>120</v>
      </c>
      <c r="D122" s="31" t="s">
        <v>53</v>
      </c>
      <c r="E122" s="31"/>
      <c r="F122" s="32">
        <v>384</v>
      </c>
      <c r="G122" s="32">
        <f>$F$122</f>
        <v>384</v>
      </c>
      <c r="H122" s="35">
        <v>1</v>
      </c>
      <c r="I122" s="33">
        <f>ROUND($G$122*$H$122,3)</f>
        <v>384</v>
      </c>
      <c r="J122" s="65"/>
      <c r="K122" s="65"/>
      <c r="L122" s="33">
        <f>$K$122+$J$122</f>
        <v>0</v>
      </c>
      <c r="M122" s="33">
        <f>$G$122*$J$122</f>
        <v>0</v>
      </c>
      <c r="N122" s="33">
        <f>$I$122*$K$122</f>
        <v>0</v>
      </c>
      <c r="O122" s="33">
        <f>$N$122+$M$122</f>
        <v>0</v>
      </c>
      <c r="P122" s="72"/>
      <c r="Q122" s="72"/>
    </row>
    <row r="123" spans="2:17" s="1" customFormat="1" ht="21.95" customHeight="1" outlineLevel="1" x14ac:dyDescent="0.2">
      <c r="B123" s="29"/>
      <c r="C123" s="30" t="s">
        <v>121</v>
      </c>
      <c r="D123" s="31" t="s">
        <v>57</v>
      </c>
      <c r="E123" s="31"/>
      <c r="F123" s="32">
        <v>32</v>
      </c>
      <c r="G123" s="32">
        <f>$F$123</f>
        <v>32</v>
      </c>
      <c r="H123" s="35">
        <v>1</v>
      </c>
      <c r="I123" s="33">
        <f>ROUND($G$123*$H$123,3)</f>
        <v>32</v>
      </c>
      <c r="J123" s="65"/>
      <c r="K123" s="65"/>
      <c r="L123" s="33">
        <f>$K$123+$J$123</f>
        <v>0</v>
      </c>
      <c r="M123" s="33">
        <f>$G$123*$J$123</f>
        <v>0</v>
      </c>
      <c r="N123" s="33">
        <f>$I$123*$K$123</f>
        <v>0</v>
      </c>
      <c r="O123" s="33">
        <f>$N$123+$M$123</f>
        <v>0</v>
      </c>
      <c r="P123" s="72"/>
      <c r="Q123" s="72"/>
    </row>
    <row r="124" spans="2:17" s="1" customFormat="1" ht="11.1" customHeight="1" outlineLevel="1" x14ac:dyDescent="0.2">
      <c r="B124" s="29"/>
      <c r="C124" s="30" t="s">
        <v>122</v>
      </c>
      <c r="D124" s="31" t="s">
        <v>57</v>
      </c>
      <c r="E124" s="31"/>
      <c r="F124" s="32">
        <v>8</v>
      </c>
      <c r="G124" s="32">
        <f>$F$124</f>
        <v>8</v>
      </c>
      <c r="H124" s="35">
        <v>1</v>
      </c>
      <c r="I124" s="33">
        <f>ROUND($G$124*$H$124,3)</f>
        <v>8</v>
      </c>
      <c r="J124" s="65"/>
      <c r="K124" s="65"/>
      <c r="L124" s="33">
        <f>$K$124+$J$124</f>
        <v>0</v>
      </c>
      <c r="M124" s="33">
        <f>$G$124*$J$124</f>
        <v>0</v>
      </c>
      <c r="N124" s="33">
        <f>$I$124*$K$124</f>
        <v>0</v>
      </c>
      <c r="O124" s="33">
        <f>$N$124+$M$124</f>
        <v>0</v>
      </c>
      <c r="P124" s="72" t="s">
        <v>123</v>
      </c>
      <c r="Q124" s="72"/>
    </row>
    <row r="125" spans="2:17" s="1" customFormat="1" ht="21.95" customHeight="1" outlineLevel="1" x14ac:dyDescent="0.2">
      <c r="B125" s="29"/>
      <c r="C125" s="30" t="s">
        <v>124</v>
      </c>
      <c r="D125" s="31" t="s">
        <v>57</v>
      </c>
      <c r="E125" s="31"/>
      <c r="F125" s="32">
        <v>4</v>
      </c>
      <c r="G125" s="32">
        <f>$F$125</f>
        <v>4</v>
      </c>
      <c r="H125" s="35">
        <v>1</v>
      </c>
      <c r="I125" s="33">
        <f>ROUND($G$125*$H$125,3)</f>
        <v>4</v>
      </c>
      <c r="J125" s="65"/>
      <c r="K125" s="65"/>
      <c r="L125" s="33">
        <f>$K$125+$J$125</f>
        <v>0</v>
      </c>
      <c r="M125" s="33">
        <f>$G$125*$J$125</f>
        <v>0</v>
      </c>
      <c r="N125" s="33">
        <f>$I$125*$K$125</f>
        <v>0</v>
      </c>
      <c r="O125" s="33">
        <f>$N$125+$M$125</f>
        <v>0</v>
      </c>
      <c r="P125" s="72"/>
      <c r="Q125" s="72"/>
    </row>
    <row r="126" spans="2:17" s="1" customFormat="1" ht="21.95" customHeight="1" outlineLevel="1" x14ac:dyDescent="0.2">
      <c r="B126" s="29"/>
      <c r="C126" s="30" t="s">
        <v>125</v>
      </c>
      <c r="D126" s="31" t="s">
        <v>57</v>
      </c>
      <c r="E126" s="31"/>
      <c r="F126" s="32">
        <v>5</v>
      </c>
      <c r="G126" s="32">
        <f>$F$126</f>
        <v>5</v>
      </c>
      <c r="H126" s="35">
        <v>1</v>
      </c>
      <c r="I126" s="33">
        <f>ROUND($G$126*$H$126,3)</f>
        <v>5</v>
      </c>
      <c r="J126" s="65"/>
      <c r="K126" s="65"/>
      <c r="L126" s="33">
        <f>$K$126+$J$126</f>
        <v>0</v>
      </c>
      <c r="M126" s="33">
        <f>$G$126*$J$126</f>
        <v>0</v>
      </c>
      <c r="N126" s="33">
        <f>$I$126*$K$126</f>
        <v>0</v>
      </c>
      <c r="O126" s="33">
        <f>$N$126+$M$126</f>
        <v>0</v>
      </c>
      <c r="P126" s="72"/>
      <c r="Q126" s="72"/>
    </row>
    <row r="127" spans="2:17" s="1" customFormat="1" ht="21.95" customHeight="1" outlineLevel="1" x14ac:dyDescent="0.2">
      <c r="B127" s="29"/>
      <c r="C127" s="30" t="s">
        <v>126</v>
      </c>
      <c r="D127" s="31" t="s">
        <v>91</v>
      </c>
      <c r="E127" s="31"/>
      <c r="F127" s="32">
        <v>12</v>
      </c>
      <c r="G127" s="32">
        <f>$F$127</f>
        <v>12</v>
      </c>
      <c r="H127" s="35">
        <v>1</v>
      </c>
      <c r="I127" s="33">
        <f>ROUND($G$127*$H$127,3)</f>
        <v>12</v>
      </c>
      <c r="J127" s="65"/>
      <c r="K127" s="65"/>
      <c r="L127" s="33">
        <f>$K$127+$J$127</f>
        <v>0</v>
      </c>
      <c r="M127" s="33">
        <f>$G$127*$J$127</f>
        <v>0</v>
      </c>
      <c r="N127" s="33">
        <f>$I$127*$K$127</f>
        <v>0</v>
      </c>
      <c r="O127" s="33">
        <f>$N$127+$M$127</f>
        <v>0</v>
      </c>
      <c r="P127" s="72"/>
      <c r="Q127" s="72"/>
    </row>
    <row r="128" spans="2:17" s="1" customFormat="1" ht="21.95" customHeight="1" outlineLevel="1" x14ac:dyDescent="0.2">
      <c r="B128" s="29"/>
      <c r="C128" s="30" t="s">
        <v>127</v>
      </c>
      <c r="D128" s="31" t="s">
        <v>91</v>
      </c>
      <c r="E128" s="31"/>
      <c r="F128" s="32">
        <v>11</v>
      </c>
      <c r="G128" s="32">
        <f>$F$128</f>
        <v>11</v>
      </c>
      <c r="H128" s="35">
        <v>1</v>
      </c>
      <c r="I128" s="33">
        <f>ROUND($G$128*$H$128,3)</f>
        <v>11</v>
      </c>
      <c r="J128" s="65"/>
      <c r="K128" s="65"/>
      <c r="L128" s="33">
        <f>$K$128+$J$128</f>
        <v>0</v>
      </c>
      <c r="M128" s="33">
        <f>$G$128*$J$128</f>
        <v>0</v>
      </c>
      <c r="N128" s="33">
        <f>$I$128*$K$128</f>
        <v>0</v>
      </c>
      <c r="O128" s="33">
        <f>$N$128+$M$128</f>
        <v>0</v>
      </c>
      <c r="P128" s="72"/>
      <c r="Q128" s="72"/>
    </row>
    <row r="129" spans="2:17" s="1" customFormat="1" ht="21.95" customHeight="1" outlineLevel="1" x14ac:dyDescent="0.2">
      <c r="B129" s="29"/>
      <c r="C129" s="30" t="s">
        <v>128</v>
      </c>
      <c r="D129" s="31" t="s">
        <v>57</v>
      </c>
      <c r="E129" s="31"/>
      <c r="F129" s="32">
        <v>8</v>
      </c>
      <c r="G129" s="32">
        <f>$F$129</f>
        <v>8</v>
      </c>
      <c r="H129" s="35">
        <v>1</v>
      </c>
      <c r="I129" s="33">
        <f>ROUND($G$129*$H$129,3)</f>
        <v>8</v>
      </c>
      <c r="J129" s="65"/>
      <c r="K129" s="65"/>
      <c r="L129" s="33">
        <f>$K$129+$J$129</f>
        <v>0</v>
      </c>
      <c r="M129" s="33">
        <f>$G$129*$J$129</f>
        <v>0</v>
      </c>
      <c r="N129" s="33">
        <f>$I$129*$K$129</f>
        <v>0</v>
      </c>
      <c r="O129" s="33">
        <f>$N$129+$M$129</f>
        <v>0</v>
      </c>
      <c r="P129" s="72" t="s">
        <v>129</v>
      </c>
      <c r="Q129" s="72"/>
    </row>
    <row r="130" spans="2:17" s="1" customFormat="1" ht="21.95" customHeight="1" outlineLevel="1" x14ac:dyDescent="0.2">
      <c r="B130" s="29"/>
      <c r="C130" s="30" t="s">
        <v>130</v>
      </c>
      <c r="D130" s="31" t="s">
        <v>57</v>
      </c>
      <c r="E130" s="31"/>
      <c r="F130" s="32">
        <v>5</v>
      </c>
      <c r="G130" s="32">
        <f>$F$130</f>
        <v>5</v>
      </c>
      <c r="H130" s="35">
        <v>1</v>
      </c>
      <c r="I130" s="33">
        <f>ROUND($G$130*$H$130,3)</f>
        <v>5</v>
      </c>
      <c r="J130" s="65"/>
      <c r="K130" s="65"/>
      <c r="L130" s="33">
        <f>$K$130+$J$130</f>
        <v>0</v>
      </c>
      <c r="M130" s="33">
        <f>$G$130*$J$130</f>
        <v>0</v>
      </c>
      <c r="N130" s="33">
        <f>$I$130*$K$130</f>
        <v>0</v>
      </c>
      <c r="O130" s="33">
        <f>$N$130+$M$130</f>
        <v>0</v>
      </c>
      <c r="P130" s="72" t="s">
        <v>131</v>
      </c>
      <c r="Q130" s="72"/>
    </row>
    <row r="131" spans="2:17" s="1" customFormat="1" ht="11.1" customHeight="1" outlineLevel="1" x14ac:dyDescent="0.2">
      <c r="B131" s="29"/>
      <c r="C131" s="30" t="s">
        <v>132</v>
      </c>
      <c r="D131" s="31" t="s">
        <v>53</v>
      </c>
      <c r="E131" s="31"/>
      <c r="F131" s="32">
        <v>320</v>
      </c>
      <c r="G131" s="32">
        <f>$F$131</f>
        <v>320</v>
      </c>
      <c r="H131" s="35">
        <v>1</v>
      </c>
      <c r="I131" s="33">
        <f>ROUND($G$131*$H$131,3)</f>
        <v>320</v>
      </c>
      <c r="J131" s="65"/>
      <c r="K131" s="65"/>
      <c r="L131" s="33">
        <f>$K$131+$J$131</f>
        <v>0</v>
      </c>
      <c r="M131" s="33">
        <f>$G$131*$J$131</f>
        <v>0</v>
      </c>
      <c r="N131" s="33">
        <f>$I$131*$K$131</f>
        <v>0</v>
      </c>
      <c r="O131" s="33">
        <f>$N$131+$M$131</f>
        <v>0</v>
      </c>
      <c r="P131" s="72"/>
      <c r="Q131" s="72"/>
    </row>
    <row r="132" spans="2:17" s="1" customFormat="1" ht="11.1" customHeight="1" outlineLevel="1" x14ac:dyDescent="0.2">
      <c r="B132" s="29"/>
      <c r="C132" s="30" t="s">
        <v>133</v>
      </c>
      <c r="D132" s="31" t="s">
        <v>134</v>
      </c>
      <c r="E132" s="31"/>
      <c r="F132" s="32">
        <v>0.121</v>
      </c>
      <c r="G132" s="32">
        <f>$F$132</f>
        <v>0.121</v>
      </c>
      <c r="H132" s="35">
        <v>1</v>
      </c>
      <c r="I132" s="33">
        <f>ROUND($G$132*$H$132,3)</f>
        <v>0.121</v>
      </c>
      <c r="J132" s="65"/>
      <c r="K132" s="65"/>
      <c r="L132" s="33">
        <f>$K$132+$J$132</f>
        <v>0</v>
      </c>
      <c r="M132" s="33">
        <f>$G$132*$J$132</f>
        <v>0</v>
      </c>
      <c r="N132" s="33">
        <f>$I$132*$K$132</f>
        <v>0</v>
      </c>
      <c r="O132" s="33">
        <f>$N$132+$M$132</f>
        <v>0</v>
      </c>
      <c r="P132" s="77">
        <v>1</v>
      </c>
      <c r="Q132" s="72"/>
    </row>
    <row r="133" spans="2:17" s="1" customFormat="1" ht="11.1" customHeight="1" outlineLevel="1" x14ac:dyDescent="0.2">
      <c r="B133" s="29"/>
      <c r="C133" s="30" t="s">
        <v>135</v>
      </c>
      <c r="D133" s="31" t="s">
        <v>57</v>
      </c>
      <c r="E133" s="31"/>
      <c r="F133" s="32">
        <v>32</v>
      </c>
      <c r="G133" s="32">
        <f>$F$133</f>
        <v>32</v>
      </c>
      <c r="H133" s="35">
        <v>1</v>
      </c>
      <c r="I133" s="33">
        <f>ROUND($G$133*$H$133,3)</f>
        <v>32</v>
      </c>
      <c r="J133" s="65"/>
      <c r="K133" s="65"/>
      <c r="L133" s="33">
        <f>$K$133+$J$133</f>
        <v>0</v>
      </c>
      <c r="M133" s="33">
        <f>$G$133*$J$133</f>
        <v>0</v>
      </c>
      <c r="N133" s="33">
        <f>$I$133*$K$133</f>
        <v>0</v>
      </c>
      <c r="O133" s="33">
        <f>$N$133+$M$133</f>
        <v>0</v>
      </c>
      <c r="P133" s="72"/>
      <c r="Q133" s="72"/>
    </row>
    <row r="134" spans="2:17" s="17" customFormat="1" ht="21.95" customHeight="1" outlineLevel="1" x14ac:dyDescent="0.15">
      <c r="B134" s="18">
        <v>26</v>
      </c>
      <c r="C134" s="19" t="s">
        <v>136</v>
      </c>
      <c r="D134" s="20" t="s">
        <v>57</v>
      </c>
      <c r="E134" s="20"/>
      <c r="F134" s="21">
        <v>40</v>
      </c>
      <c r="G134" s="21">
        <v>40</v>
      </c>
      <c r="H134" s="22"/>
      <c r="I134" s="21">
        <v>40</v>
      </c>
      <c r="J134" s="62"/>
      <c r="K134" s="62"/>
      <c r="L134" s="22">
        <f>$O$134/$I$134</f>
        <v>0</v>
      </c>
      <c r="M134" s="22">
        <f>$M$135+$M$136+$M$137+$M$138</f>
        <v>0</v>
      </c>
      <c r="N134" s="22">
        <f>$N$135+$N$136+$N$137+$N$138</f>
        <v>0</v>
      </c>
      <c r="O134" s="22">
        <f>$O$135+$O$136+$O$137+$O$138</f>
        <v>0</v>
      </c>
      <c r="P134" s="70" t="s">
        <v>137</v>
      </c>
      <c r="Q134" s="70"/>
    </row>
    <row r="135" spans="2:17" s="23" customFormat="1" ht="11.1" customHeight="1" outlineLevel="1" x14ac:dyDescent="0.2">
      <c r="B135" s="24"/>
      <c r="C135" s="25" t="s">
        <v>19</v>
      </c>
      <c r="D135" s="26" t="s">
        <v>57</v>
      </c>
      <c r="E135" s="26"/>
      <c r="F135" s="27">
        <v>40</v>
      </c>
      <c r="G135" s="27">
        <f>$F$135</f>
        <v>40</v>
      </c>
      <c r="H135" s="27">
        <v>1</v>
      </c>
      <c r="I135" s="28">
        <f>ROUND($G$135*$H$135,3)</f>
        <v>40</v>
      </c>
      <c r="J135" s="63"/>
      <c r="K135" s="64"/>
      <c r="L135" s="53">
        <f>$K$135+$J$135</f>
        <v>0</v>
      </c>
      <c r="M135" s="28">
        <f>$G$135*$J$135</f>
        <v>0</v>
      </c>
      <c r="N135" s="28">
        <f>$I$135*$K$135</f>
        <v>0</v>
      </c>
      <c r="O135" s="28">
        <f>$N$135+$M$135</f>
        <v>0</v>
      </c>
      <c r="P135" s="71"/>
      <c r="Q135" s="71"/>
    </row>
    <row r="136" spans="2:17" s="1" customFormat="1" ht="11.1" customHeight="1" outlineLevel="1" x14ac:dyDescent="0.2">
      <c r="B136" s="29"/>
      <c r="C136" s="30" t="s">
        <v>138</v>
      </c>
      <c r="D136" s="31" t="s">
        <v>41</v>
      </c>
      <c r="E136" s="31"/>
      <c r="F136" s="32">
        <v>2.84</v>
      </c>
      <c r="G136" s="32">
        <f>$F$136</f>
        <v>2.84</v>
      </c>
      <c r="H136" s="33">
        <f>1.02</f>
        <v>1.02</v>
      </c>
      <c r="I136" s="33">
        <f>ROUND($G$136*$H$136,3)</f>
        <v>2.8969999999999998</v>
      </c>
      <c r="J136" s="65"/>
      <c r="K136" s="65"/>
      <c r="L136" s="33">
        <f>$K$136+$J$136</f>
        <v>0</v>
      </c>
      <c r="M136" s="33">
        <f>$G$136*$J$136</f>
        <v>0</v>
      </c>
      <c r="N136" s="33">
        <f>$I$136*$K$136</f>
        <v>0</v>
      </c>
      <c r="O136" s="33">
        <f>$N$136+$M$136</f>
        <v>0</v>
      </c>
      <c r="P136" s="72"/>
      <c r="Q136" s="72"/>
    </row>
    <row r="137" spans="2:17" s="1" customFormat="1" ht="11.1" customHeight="1" outlineLevel="1" x14ac:dyDescent="0.2">
      <c r="B137" s="29"/>
      <c r="C137" s="30" t="s">
        <v>139</v>
      </c>
      <c r="D137" s="31" t="s">
        <v>57</v>
      </c>
      <c r="E137" s="31"/>
      <c r="F137" s="32">
        <v>40</v>
      </c>
      <c r="G137" s="32">
        <f>$F$137</f>
        <v>40</v>
      </c>
      <c r="H137" s="35">
        <v>1</v>
      </c>
      <c r="I137" s="33">
        <f>ROUND($G$137*$H$137,3)</f>
        <v>40</v>
      </c>
      <c r="J137" s="65"/>
      <c r="K137" s="65"/>
      <c r="L137" s="33">
        <f>$K$137+$J$137</f>
        <v>0</v>
      </c>
      <c r="M137" s="33">
        <f>$G$137*$J$137</f>
        <v>0</v>
      </c>
      <c r="N137" s="33">
        <f>$I$137*$K$137</f>
        <v>0</v>
      </c>
      <c r="O137" s="33">
        <f>$N$137+$M$137</f>
        <v>0</v>
      </c>
      <c r="P137" s="72"/>
      <c r="Q137" s="72"/>
    </row>
    <row r="138" spans="2:17" s="1" customFormat="1" ht="11.1" customHeight="1" outlineLevel="1" x14ac:dyDescent="0.2">
      <c r="B138" s="29"/>
      <c r="C138" s="30" t="s">
        <v>140</v>
      </c>
      <c r="D138" s="31" t="s">
        <v>134</v>
      </c>
      <c r="E138" s="31"/>
      <c r="F138" s="32">
        <v>1.3440000000000001</v>
      </c>
      <c r="G138" s="32">
        <f>$F$138</f>
        <v>1.3440000000000001</v>
      </c>
      <c r="H138" s="33">
        <f>1.23</f>
        <v>1.23</v>
      </c>
      <c r="I138" s="33">
        <f>ROUND($G$138*$H$138,3)</f>
        <v>1.653</v>
      </c>
      <c r="J138" s="65"/>
      <c r="K138" s="65"/>
      <c r="L138" s="33">
        <f>$K$138+$J$138</f>
        <v>0</v>
      </c>
      <c r="M138" s="33">
        <f>$G$138*$J$138</f>
        <v>0</v>
      </c>
      <c r="N138" s="33">
        <f>$I$138*$K$138</f>
        <v>0</v>
      </c>
      <c r="O138" s="33">
        <f>$N$138+$M$138</f>
        <v>0</v>
      </c>
      <c r="P138" s="72"/>
      <c r="Q138" s="72"/>
    </row>
    <row r="139" spans="2:17" s="17" customFormat="1" ht="21.95" customHeight="1" outlineLevel="1" x14ac:dyDescent="0.15">
      <c r="B139" s="18">
        <v>27</v>
      </c>
      <c r="C139" s="19" t="s">
        <v>141</v>
      </c>
      <c r="D139" s="20" t="s">
        <v>57</v>
      </c>
      <c r="E139" s="20"/>
      <c r="F139" s="21">
        <v>32</v>
      </c>
      <c r="G139" s="21">
        <v>32</v>
      </c>
      <c r="H139" s="22"/>
      <c r="I139" s="21">
        <v>32</v>
      </c>
      <c r="J139" s="62"/>
      <c r="K139" s="62"/>
      <c r="L139" s="22">
        <f>$O$139/$I$139</f>
        <v>0</v>
      </c>
      <c r="M139" s="22">
        <f>$M$140+$M$141+$M$142+$M$143+$M$144</f>
        <v>0</v>
      </c>
      <c r="N139" s="22">
        <f>$N$140+$N$141+$N$142+$N$143+$N$144</f>
        <v>0</v>
      </c>
      <c r="O139" s="22">
        <f>$O$140+$O$141+$O$142+$O$143+$O$144</f>
        <v>0</v>
      </c>
      <c r="P139" s="70" t="s">
        <v>137</v>
      </c>
      <c r="Q139" s="70"/>
    </row>
    <row r="140" spans="2:17" s="23" customFormat="1" ht="11.1" customHeight="1" outlineLevel="1" x14ac:dyDescent="0.2">
      <c r="B140" s="24"/>
      <c r="C140" s="25" t="s">
        <v>19</v>
      </c>
      <c r="D140" s="26" t="s">
        <v>57</v>
      </c>
      <c r="E140" s="26"/>
      <c r="F140" s="27">
        <v>32</v>
      </c>
      <c r="G140" s="27">
        <f>$F$140</f>
        <v>32</v>
      </c>
      <c r="H140" s="27">
        <v>1</v>
      </c>
      <c r="I140" s="28">
        <f>ROUND($G$140*$H$140,3)</f>
        <v>32</v>
      </c>
      <c r="J140" s="63"/>
      <c r="K140" s="64"/>
      <c r="L140" s="53">
        <f>$K$140+$J$140</f>
        <v>0</v>
      </c>
      <c r="M140" s="28">
        <f>$G$140*$J$140</f>
        <v>0</v>
      </c>
      <c r="N140" s="28">
        <f>$I$140*$K$140</f>
        <v>0</v>
      </c>
      <c r="O140" s="28">
        <f>$N$140+$M$140</f>
        <v>0</v>
      </c>
      <c r="P140" s="71"/>
      <c r="Q140" s="71"/>
    </row>
    <row r="141" spans="2:17" s="1" customFormat="1" ht="11.1" customHeight="1" outlineLevel="1" x14ac:dyDescent="0.2">
      <c r="B141" s="29"/>
      <c r="C141" s="30" t="s">
        <v>138</v>
      </c>
      <c r="D141" s="31" t="s">
        <v>41</v>
      </c>
      <c r="E141" s="31"/>
      <c r="F141" s="32">
        <v>4.9770000000000003</v>
      </c>
      <c r="G141" s="32">
        <f>$F$141</f>
        <v>4.9770000000000003</v>
      </c>
      <c r="H141" s="33">
        <f>1.02</f>
        <v>1.02</v>
      </c>
      <c r="I141" s="33">
        <f>ROUND($G$141*$H$141,3)</f>
        <v>5.077</v>
      </c>
      <c r="J141" s="65"/>
      <c r="K141" s="65"/>
      <c r="L141" s="33">
        <f>$K$141+$J$141</f>
        <v>0</v>
      </c>
      <c r="M141" s="33">
        <f>$G$141*$J$141</f>
        <v>0</v>
      </c>
      <c r="N141" s="33">
        <f>$I$141*$K$141</f>
        <v>0</v>
      </c>
      <c r="O141" s="33">
        <f>$N$141+$M$141</f>
        <v>0</v>
      </c>
      <c r="P141" s="72"/>
      <c r="Q141" s="72"/>
    </row>
    <row r="142" spans="2:17" s="1" customFormat="1" ht="21.95" customHeight="1" outlineLevel="1" x14ac:dyDescent="0.2">
      <c r="B142" s="29"/>
      <c r="C142" s="30" t="s">
        <v>142</v>
      </c>
      <c r="D142" s="31" t="s">
        <v>57</v>
      </c>
      <c r="E142" s="31"/>
      <c r="F142" s="32">
        <v>32</v>
      </c>
      <c r="G142" s="32">
        <f>$F$142</f>
        <v>32</v>
      </c>
      <c r="H142" s="35">
        <v>1</v>
      </c>
      <c r="I142" s="33">
        <f>ROUND($G$142*$H$142,3)</f>
        <v>32</v>
      </c>
      <c r="J142" s="65"/>
      <c r="K142" s="65"/>
      <c r="L142" s="33">
        <f>$K$142+$J$142</f>
        <v>0</v>
      </c>
      <c r="M142" s="33">
        <f>$G$142*$J$142</f>
        <v>0</v>
      </c>
      <c r="N142" s="33">
        <f>$I$142*$K$142</f>
        <v>0</v>
      </c>
      <c r="O142" s="33">
        <f>$N$142+$M$142</f>
        <v>0</v>
      </c>
      <c r="P142" s="72"/>
      <c r="Q142" s="72"/>
    </row>
    <row r="143" spans="2:17" s="1" customFormat="1" ht="11.1" customHeight="1" outlineLevel="1" x14ac:dyDescent="0.2">
      <c r="B143" s="29"/>
      <c r="C143" s="30" t="s">
        <v>46</v>
      </c>
      <c r="D143" s="31" t="s">
        <v>41</v>
      </c>
      <c r="E143" s="31"/>
      <c r="F143" s="32">
        <v>1.3759999999999999</v>
      </c>
      <c r="G143" s="32">
        <f>$F$143</f>
        <v>1.3759999999999999</v>
      </c>
      <c r="H143" s="33">
        <f>1.1</f>
        <v>1.1000000000000001</v>
      </c>
      <c r="I143" s="33">
        <f>ROUND($G$143*$H$143,3)</f>
        <v>1.514</v>
      </c>
      <c r="J143" s="65"/>
      <c r="K143" s="65"/>
      <c r="L143" s="33">
        <f>$K$143+$J$143</f>
        <v>0</v>
      </c>
      <c r="M143" s="33">
        <f>$G$143*$J$143</f>
        <v>0</v>
      </c>
      <c r="N143" s="33">
        <f>$I$143*$K$143</f>
        <v>0</v>
      </c>
      <c r="O143" s="33">
        <f>$N$143+$M$143</f>
        <v>0</v>
      </c>
      <c r="P143" s="72"/>
      <c r="Q143" s="72"/>
    </row>
    <row r="144" spans="2:17" s="1" customFormat="1" ht="11.1" customHeight="1" outlineLevel="1" x14ac:dyDescent="0.2">
      <c r="B144" s="29"/>
      <c r="C144" s="30" t="s">
        <v>140</v>
      </c>
      <c r="D144" s="31" t="s">
        <v>134</v>
      </c>
      <c r="E144" s="31"/>
      <c r="F144" s="32">
        <v>0.92200000000000004</v>
      </c>
      <c r="G144" s="32">
        <f>$F$144</f>
        <v>0.92200000000000004</v>
      </c>
      <c r="H144" s="33">
        <f>1.23</f>
        <v>1.23</v>
      </c>
      <c r="I144" s="33">
        <f>ROUND($G$144*$H$144,3)</f>
        <v>1.1339999999999999</v>
      </c>
      <c r="J144" s="65"/>
      <c r="K144" s="65"/>
      <c r="L144" s="33">
        <f>$K$144+$J$144</f>
        <v>0</v>
      </c>
      <c r="M144" s="33">
        <f>$G$144*$J$144</f>
        <v>0</v>
      </c>
      <c r="N144" s="33">
        <f>$I$144*$K$144</f>
        <v>0</v>
      </c>
      <c r="O144" s="33">
        <f>$N$144+$M$144</f>
        <v>0</v>
      </c>
      <c r="P144" s="72"/>
      <c r="Q144" s="72"/>
    </row>
    <row r="145" spans="2:17" s="17" customFormat="1" ht="11.1" customHeight="1" outlineLevel="1" x14ac:dyDescent="0.15">
      <c r="B145" s="18">
        <v>28</v>
      </c>
      <c r="C145" s="19" t="s">
        <v>143</v>
      </c>
      <c r="D145" s="20" t="s">
        <v>57</v>
      </c>
      <c r="E145" s="20"/>
      <c r="F145" s="21">
        <v>40</v>
      </c>
      <c r="G145" s="21">
        <v>40</v>
      </c>
      <c r="H145" s="22"/>
      <c r="I145" s="21">
        <v>40</v>
      </c>
      <c r="J145" s="62"/>
      <c r="K145" s="62"/>
      <c r="L145" s="22">
        <f>$O$145/$I$145</f>
        <v>0</v>
      </c>
      <c r="M145" s="22">
        <f>$M$146+$M$147+$M$148+$M$149+$M$150+$M$151+$M$152+$M$153+$M$154</f>
        <v>0</v>
      </c>
      <c r="N145" s="22">
        <f>$N$146+$N$147+$N$148+$N$149+$N$150+$N$151+$N$152+$N$153+$N$154</f>
        <v>0</v>
      </c>
      <c r="O145" s="22">
        <f>$O$146+$O$147+$O$148+$O$149+$O$150+$O$151+$O$152+$O$153+$O$154</f>
        <v>0</v>
      </c>
      <c r="P145" s="70"/>
      <c r="Q145" s="70"/>
    </row>
    <row r="146" spans="2:17" s="23" customFormat="1" ht="11.1" customHeight="1" outlineLevel="1" x14ac:dyDescent="0.2">
      <c r="B146" s="24"/>
      <c r="C146" s="25" t="s">
        <v>19</v>
      </c>
      <c r="D146" s="26" t="s">
        <v>57</v>
      </c>
      <c r="E146" s="26"/>
      <c r="F146" s="27">
        <v>40</v>
      </c>
      <c r="G146" s="27">
        <f>$F$146</f>
        <v>40</v>
      </c>
      <c r="H146" s="27">
        <v>1</v>
      </c>
      <c r="I146" s="28">
        <f>ROUND($G$146*$H$146,3)</f>
        <v>40</v>
      </c>
      <c r="J146" s="63"/>
      <c r="K146" s="64"/>
      <c r="L146" s="53">
        <f>$K$146+$J$146</f>
        <v>0</v>
      </c>
      <c r="M146" s="28">
        <f>$G$146*$J$146</f>
        <v>0</v>
      </c>
      <c r="N146" s="28">
        <f>$I$146*$K$146</f>
        <v>0</v>
      </c>
      <c r="O146" s="28">
        <f>$N$146+$M$146</f>
        <v>0</v>
      </c>
      <c r="P146" s="71"/>
      <c r="Q146" s="71"/>
    </row>
    <row r="147" spans="2:17" s="1" customFormat="1" ht="21.95" customHeight="1" outlineLevel="1" x14ac:dyDescent="0.2">
      <c r="B147" s="29"/>
      <c r="C147" s="30" t="s">
        <v>119</v>
      </c>
      <c r="D147" s="31" t="s">
        <v>57</v>
      </c>
      <c r="E147" s="31"/>
      <c r="F147" s="32">
        <v>120</v>
      </c>
      <c r="G147" s="32">
        <f>$F$147</f>
        <v>120</v>
      </c>
      <c r="H147" s="35">
        <v>1</v>
      </c>
      <c r="I147" s="33">
        <f>ROUND($G$147*$H$147,3)</f>
        <v>120</v>
      </c>
      <c r="J147" s="65"/>
      <c r="K147" s="65"/>
      <c r="L147" s="33">
        <f>$K$147+$J$147</f>
        <v>0</v>
      </c>
      <c r="M147" s="33">
        <f>$G$147*$J$147</f>
        <v>0</v>
      </c>
      <c r="N147" s="33">
        <f>$I$147*$K$147</f>
        <v>0</v>
      </c>
      <c r="O147" s="33">
        <f>$N$147+$M$147</f>
        <v>0</v>
      </c>
      <c r="P147" s="72"/>
      <c r="Q147" s="72"/>
    </row>
    <row r="148" spans="2:17" s="1" customFormat="1" ht="11.1" customHeight="1" outlineLevel="1" x14ac:dyDescent="0.2">
      <c r="B148" s="29"/>
      <c r="C148" s="30" t="s">
        <v>139</v>
      </c>
      <c r="D148" s="31" t="s">
        <v>57</v>
      </c>
      <c r="E148" s="31"/>
      <c r="F148" s="32">
        <v>40</v>
      </c>
      <c r="G148" s="32">
        <f>$F$148</f>
        <v>40</v>
      </c>
      <c r="H148" s="35">
        <v>1</v>
      </c>
      <c r="I148" s="33">
        <f>ROUND($G$148*$H$148,3)</f>
        <v>40</v>
      </c>
      <c r="J148" s="65"/>
      <c r="K148" s="65"/>
      <c r="L148" s="33">
        <f>$K$148+$J$148</f>
        <v>0</v>
      </c>
      <c r="M148" s="33">
        <f>$G$148*$J$148</f>
        <v>0</v>
      </c>
      <c r="N148" s="33">
        <f>$I$148*$K$148</f>
        <v>0</v>
      </c>
      <c r="O148" s="33">
        <f>$N$148+$M$148</f>
        <v>0</v>
      </c>
      <c r="P148" s="72"/>
      <c r="Q148" s="72"/>
    </row>
    <row r="149" spans="2:17" s="1" customFormat="1" ht="11.1" customHeight="1" outlineLevel="1" x14ac:dyDescent="0.2">
      <c r="B149" s="29"/>
      <c r="C149" s="30" t="s">
        <v>120</v>
      </c>
      <c r="D149" s="31" t="s">
        <v>53</v>
      </c>
      <c r="E149" s="31"/>
      <c r="F149" s="32">
        <v>120</v>
      </c>
      <c r="G149" s="32">
        <f>$F$149</f>
        <v>120</v>
      </c>
      <c r="H149" s="35">
        <v>1</v>
      </c>
      <c r="I149" s="33">
        <f>ROUND($G$149*$H$149,3)</f>
        <v>120</v>
      </c>
      <c r="J149" s="65"/>
      <c r="K149" s="65"/>
      <c r="L149" s="33">
        <f>$K$149+$J$149</f>
        <v>0</v>
      </c>
      <c r="M149" s="33">
        <f>$G$149*$J$149</f>
        <v>0</v>
      </c>
      <c r="N149" s="33">
        <f>$I$149*$K$149</f>
        <v>0</v>
      </c>
      <c r="O149" s="33">
        <f>$N$149+$M$149</f>
        <v>0</v>
      </c>
      <c r="P149" s="72"/>
      <c r="Q149" s="72"/>
    </row>
    <row r="150" spans="2:17" s="1" customFormat="1" ht="21.95" customHeight="1" outlineLevel="1" x14ac:dyDescent="0.2">
      <c r="B150" s="29"/>
      <c r="C150" s="30" t="s">
        <v>121</v>
      </c>
      <c r="D150" s="31" t="s">
        <v>57</v>
      </c>
      <c r="E150" s="31"/>
      <c r="F150" s="32">
        <v>40</v>
      </c>
      <c r="G150" s="32">
        <f>$F$150</f>
        <v>40</v>
      </c>
      <c r="H150" s="35">
        <v>1</v>
      </c>
      <c r="I150" s="33">
        <f>ROUND($G$150*$H$150,3)</f>
        <v>40</v>
      </c>
      <c r="J150" s="65"/>
      <c r="K150" s="65"/>
      <c r="L150" s="33">
        <f>$K$150+$J$150</f>
        <v>0</v>
      </c>
      <c r="M150" s="33">
        <f>$G$150*$J$150</f>
        <v>0</v>
      </c>
      <c r="N150" s="33">
        <f>$I$150*$K$150</f>
        <v>0</v>
      </c>
      <c r="O150" s="33">
        <f>$N$150+$M$150</f>
        <v>0</v>
      </c>
      <c r="P150" s="72"/>
      <c r="Q150" s="72"/>
    </row>
    <row r="151" spans="2:17" s="1" customFormat="1" ht="21.95" customHeight="1" outlineLevel="1" x14ac:dyDescent="0.2">
      <c r="B151" s="29"/>
      <c r="C151" s="30" t="s">
        <v>144</v>
      </c>
      <c r="D151" s="31" t="s">
        <v>57</v>
      </c>
      <c r="E151" s="31"/>
      <c r="F151" s="32">
        <v>40</v>
      </c>
      <c r="G151" s="32">
        <f>$F$151</f>
        <v>40</v>
      </c>
      <c r="H151" s="35">
        <v>1</v>
      </c>
      <c r="I151" s="33">
        <f>ROUND($G$151*$H$151,3)</f>
        <v>40</v>
      </c>
      <c r="J151" s="65"/>
      <c r="K151" s="65"/>
      <c r="L151" s="33">
        <f>$K$151+$J$151</f>
        <v>0</v>
      </c>
      <c r="M151" s="33">
        <f>$G$151*$J$151</f>
        <v>0</v>
      </c>
      <c r="N151" s="33">
        <f>$I$151*$K$151</f>
        <v>0</v>
      </c>
      <c r="O151" s="33">
        <f>$N$151+$M$151</f>
        <v>0</v>
      </c>
      <c r="P151" s="72"/>
      <c r="Q151" s="72"/>
    </row>
    <row r="152" spans="2:17" s="1" customFormat="1" ht="11.1" customHeight="1" outlineLevel="1" x14ac:dyDescent="0.2">
      <c r="B152" s="29"/>
      <c r="C152" s="30" t="s">
        <v>132</v>
      </c>
      <c r="D152" s="31" t="s">
        <v>53</v>
      </c>
      <c r="E152" s="31"/>
      <c r="F152" s="32">
        <v>120</v>
      </c>
      <c r="G152" s="32">
        <f>$F$152</f>
        <v>120</v>
      </c>
      <c r="H152" s="35">
        <v>1</v>
      </c>
      <c r="I152" s="33">
        <f>ROUND($G$152*$H$152,3)</f>
        <v>120</v>
      </c>
      <c r="J152" s="65"/>
      <c r="K152" s="65"/>
      <c r="L152" s="33">
        <f>$K$152+$J$152</f>
        <v>0</v>
      </c>
      <c r="M152" s="33">
        <f>$G$152*$J$152</f>
        <v>0</v>
      </c>
      <c r="N152" s="33">
        <f>$I$152*$K$152</f>
        <v>0</v>
      </c>
      <c r="O152" s="33">
        <f>$N$152+$M$152</f>
        <v>0</v>
      </c>
      <c r="P152" s="72"/>
      <c r="Q152" s="72"/>
    </row>
    <row r="153" spans="2:17" s="1" customFormat="1" ht="11.1" customHeight="1" outlineLevel="1" x14ac:dyDescent="0.2">
      <c r="B153" s="29"/>
      <c r="C153" s="30" t="s">
        <v>133</v>
      </c>
      <c r="D153" s="31" t="s">
        <v>134</v>
      </c>
      <c r="E153" s="31"/>
      <c r="F153" s="32">
        <v>0.151</v>
      </c>
      <c r="G153" s="32">
        <f>$F$153</f>
        <v>0.151</v>
      </c>
      <c r="H153" s="35">
        <v>1</v>
      </c>
      <c r="I153" s="33">
        <f>ROUND($G$153*$H$153,3)</f>
        <v>0.151</v>
      </c>
      <c r="J153" s="65"/>
      <c r="K153" s="65"/>
      <c r="L153" s="33">
        <f>$K$153+$J$153</f>
        <v>0</v>
      </c>
      <c r="M153" s="33">
        <f>$G$153*$J$153</f>
        <v>0</v>
      </c>
      <c r="N153" s="33">
        <f>$I$153*$K$153</f>
        <v>0</v>
      </c>
      <c r="O153" s="33">
        <f>$N$153+$M$153</f>
        <v>0</v>
      </c>
      <c r="P153" s="77">
        <v>1</v>
      </c>
      <c r="Q153" s="72"/>
    </row>
    <row r="154" spans="2:17" s="1" customFormat="1" ht="11.1" customHeight="1" outlineLevel="1" x14ac:dyDescent="0.2">
      <c r="B154" s="29"/>
      <c r="C154" s="30" t="s">
        <v>135</v>
      </c>
      <c r="D154" s="31" t="s">
        <v>57</v>
      </c>
      <c r="E154" s="31"/>
      <c r="F154" s="32">
        <v>40</v>
      </c>
      <c r="G154" s="32">
        <f>$F$154</f>
        <v>40</v>
      </c>
      <c r="H154" s="35">
        <v>1</v>
      </c>
      <c r="I154" s="33">
        <f>ROUND($G$154*$H$154,3)</f>
        <v>40</v>
      </c>
      <c r="J154" s="65"/>
      <c r="K154" s="65"/>
      <c r="L154" s="33">
        <f>$K$154+$J$154</f>
        <v>0</v>
      </c>
      <c r="M154" s="33">
        <f>$G$154*$J$154</f>
        <v>0</v>
      </c>
      <c r="N154" s="33">
        <f>$I$154*$K$154</f>
        <v>0</v>
      </c>
      <c r="O154" s="33">
        <f>$N$154+$M$154</f>
        <v>0</v>
      </c>
      <c r="P154" s="72"/>
      <c r="Q154" s="72"/>
    </row>
    <row r="155" spans="2:17" s="4" customFormat="1" ht="12" customHeight="1" x14ac:dyDescent="0.2">
      <c r="B155" s="40"/>
      <c r="C155" s="41" t="s">
        <v>145</v>
      </c>
      <c r="D155" s="42"/>
      <c r="E155" s="42"/>
      <c r="F155" s="42"/>
      <c r="G155" s="42"/>
      <c r="H155" s="42"/>
      <c r="I155" s="42"/>
      <c r="J155" s="69"/>
      <c r="K155" s="69"/>
      <c r="L155" s="42"/>
      <c r="M155" s="43">
        <f>$M$14+$M$27+$M$68+$M$72+$M$85+$M$117</f>
        <v>0</v>
      </c>
      <c r="N155" s="43">
        <f>$N$14+$N$27+$N$68+$N$72+$N$85+$N$117</f>
        <v>0</v>
      </c>
      <c r="O155" s="43">
        <f>$O$14+$O$27+$O$68+$O$72+$O$85+$O$117</f>
        <v>0</v>
      </c>
      <c r="P155" s="43"/>
      <c r="Q155" s="43"/>
    </row>
    <row r="156" spans="2:17" s="1" customFormat="1" ht="11.1" customHeight="1" x14ac:dyDescent="0.2">
      <c r="B156" s="44"/>
      <c r="C156" s="45" t="s">
        <v>146</v>
      </c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O156" s="33"/>
      <c r="P156" s="33"/>
      <c r="Q156" s="33"/>
    </row>
    <row r="157" spans="2:17" s="23" customFormat="1" ht="11.1" customHeight="1" x14ac:dyDescent="0.2">
      <c r="B157" s="46"/>
      <c r="C157" s="47" t="s">
        <v>147</v>
      </c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9">
        <f>$N$14+$N$27+$N$68+$N$72+$N$85+$N$117</f>
        <v>0</v>
      </c>
      <c r="P157" s="50"/>
      <c r="Q157" s="50"/>
    </row>
    <row r="158" spans="2:17" s="23" customFormat="1" ht="11.1" customHeight="1" x14ac:dyDescent="0.2">
      <c r="B158" s="46"/>
      <c r="C158" s="47" t="s">
        <v>148</v>
      </c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51">
        <f>$M$14+$M$27+$M$68+$M$72+$M$85+$M$117</f>
        <v>0</v>
      </c>
      <c r="P158" s="28"/>
      <c r="Q158" s="28"/>
    </row>
    <row r="159" spans="2:17" s="23" customFormat="1" ht="11.1" customHeight="1" x14ac:dyDescent="0.2">
      <c r="B159" s="46"/>
      <c r="C159" s="47" t="s">
        <v>149</v>
      </c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51">
        <f>($O$155)*0.166666666666666</f>
        <v>0</v>
      </c>
      <c r="P159" s="28"/>
      <c r="Q159" s="28"/>
    </row>
    <row r="160" spans="2:17" s="1" customFormat="1" ht="44.1" customHeight="1" x14ac:dyDescent="0.2">
      <c r="B160" s="29"/>
      <c r="C160" s="78" t="s">
        <v>150</v>
      </c>
      <c r="D160" s="79"/>
      <c r="E160" s="79"/>
      <c r="F160" s="79"/>
      <c r="G160" s="79"/>
      <c r="H160" s="79"/>
      <c r="I160" s="79"/>
      <c r="J160" s="79"/>
      <c r="K160" s="79"/>
      <c r="L160" s="79"/>
      <c r="M160" s="80">
        <f>$M$161+$M$162+$M$163+$M$164+$M$165+$M$166+$M$167+$M$168+$M$169+$M$170+$M$171+$M$172</f>
        <v>0</v>
      </c>
      <c r="N160" s="80">
        <f>$N$161+$N$162+$N$163+$N$164+$N$165+$N$166+$N$167+$N$168+$N$169+$N$170+$N$171+$N$172</f>
        <v>0</v>
      </c>
      <c r="O160" s="80">
        <f>$O$161+$O$162+$O$163+$O$164+$O$165+$O$166+$O$167+$O$168+$O$169+$O$170+$O$171+$O$172</f>
        <v>0</v>
      </c>
      <c r="P160" s="79"/>
      <c r="Q160" s="79"/>
    </row>
    <row r="161" spans="2:17" s="1" customFormat="1" ht="11.1" customHeight="1" x14ac:dyDescent="0.2">
      <c r="B161" s="29"/>
      <c r="C161" s="79"/>
      <c r="D161" s="79"/>
      <c r="E161" s="79"/>
      <c r="F161" s="81"/>
      <c r="G161" s="81">
        <f>$F$161</f>
        <v>0</v>
      </c>
      <c r="H161" s="82">
        <v>1</v>
      </c>
      <c r="I161" s="81">
        <f>ROUND($G$161*$H$161,3)</f>
        <v>0</v>
      </c>
      <c r="J161" s="65"/>
      <c r="K161" s="65"/>
      <c r="L161" s="81">
        <f>$K$161+$J$161</f>
        <v>0</v>
      </c>
      <c r="M161" s="81">
        <f>$G$161*$J$161</f>
        <v>0</v>
      </c>
      <c r="N161" s="81">
        <f>$I$161*$K$161</f>
        <v>0</v>
      </c>
      <c r="O161" s="81">
        <f>$N$161+$M$161</f>
        <v>0</v>
      </c>
      <c r="P161" s="79"/>
      <c r="Q161" s="79"/>
    </row>
    <row r="162" spans="2:17" s="1" customFormat="1" ht="11.1" customHeight="1" x14ac:dyDescent="0.2">
      <c r="B162" s="29"/>
      <c r="C162" s="79"/>
      <c r="D162" s="79"/>
      <c r="E162" s="79"/>
      <c r="F162" s="81"/>
      <c r="G162" s="81">
        <f>$F$162</f>
        <v>0</v>
      </c>
      <c r="H162" s="82">
        <v>1</v>
      </c>
      <c r="I162" s="81">
        <f>ROUND($G$162*$H$162,3)</f>
        <v>0</v>
      </c>
      <c r="J162" s="65"/>
      <c r="K162" s="65"/>
      <c r="L162" s="81">
        <f>$K$162+$J$162</f>
        <v>0</v>
      </c>
      <c r="M162" s="81">
        <f>$G$162*$J$162</f>
        <v>0</v>
      </c>
      <c r="N162" s="81">
        <f>$I$162*$K$162</f>
        <v>0</v>
      </c>
      <c r="O162" s="81">
        <f>$N$162+$M$162</f>
        <v>0</v>
      </c>
      <c r="P162" s="79"/>
      <c r="Q162" s="79"/>
    </row>
    <row r="163" spans="2:17" s="1" customFormat="1" ht="11.1" customHeight="1" x14ac:dyDescent="0.2">
      <c r="B163" s="29"/>
      <c r="C163" s="79"/>
      <c r="D163" s="79"/>
      <c r="E163" s="79"/>
      <c r="F163" s="81"/>
      <c r="G163" s="81">
        <f>$F$163</f>
        <v>0</v>
      </c>
      <c r="H163" s="82">
        <v>1</v>
      </c>
      <c r="I163" s="81">
        <f>ROUND($G$163*$H$163,3)</f>
        <v>0</v>
      </c>
      <c r="J163" s="65"/>
      <c r="K163" s="65"/>
      <c r="L163" s="81">
        <f>$K$163+$J$163</f>
        <v>0</v>
      </c>
      <c r="M163" s="81">
        <f>$G$163*$J$163</f>
        <v>0</v>
      </c>
      <c r="N163" s="81">
        <f>$I$163*$K$163</f>
        <v>0</v>
      </c>
      <c r="O163" s="81">
        <f>$N$163+$M$163</f>
        <v>0</v>
      </c>
      <c r="P163" s="79"/>
      <c r="Q163" s="79"/>
    </row>
    <row r="164" spans="2:17" s="1" customFormat="1" ht="11.1" customHeight="1" x14ac:dyDescent="0.2">
      <c r="B164" s="29"/>
      <c r="C164" s="79"/>
      <c r="D164" s="79"/>
      <c r="E164" s="79"/>
      <c r="F164" s="81"/>
      <c r="G164" s="81">
        <f>$F$164</f>
        <v>0</v>
      </c>
      <c r="H164" s="82">
        <v>1</v>
      </c>
      <c r="I164" s="81">
        <f>ROUND($G$164*$H$164,3)</f>
        <v>0</v>
      </c>
      <c r="J164" s="65"/>
      <c r="K164" s="65"/>
      <c r="L164" s="81">
        <f>$K$164+$J$164</f>
        <v>0</v>
      </c>
      <c r="M164" s="81">
        <f>$G$164*$J$164</f>
        <v>0</v>
      </c>
      <c r="N164" s="81">
        <f>$I$164*$K$164</f>
        <v>0</v>
      </c>
      <c r="O164" s="81">
        <f>$N$164+$M$164</f>
        <v>0</v>
      </c>
      <c r="P164" s="79"/>
      <c r="Q164" s="79"/>
    </row>
    <row r="165" spans="2:17" s="1" customFormat="1" ht="11.1" customHeight="1" x14ac:dyDescent="0.2">
      <c r="B165" s="29"/>
      <c r="C165" s="79"/>
      <c r="D165" s="79"/>
      <c r="E165" s="79"/>
      <c r="F165" s="81"/>
      <c r="G165" s="81">
        <f>$F$165</f>
        <v>0</v>
      </c>
      <c r="H165" s="82">
        <v>1</v>
      </c>
      <c r="I165" s="81">
        <f>ROUND($G$165*$H$165,3)</f>
        <v>0</v>
      </c>
      <c r="J165" s="65"/>
      <c r="K165" s="65"/>
      <c r="L165" s="81">
        <f>$K$165+$J$165</f>
        <v>0</v>
      </c>
      <c r="M165" s="81">
        <f>$G$165*$J$165</f>
        <v>0</v>
      </c>
      <c r="N165" s="81">
        <f>$I$165*$K$165</f>
        <v>0</v>
      </c>
      <c r="O165" s="81">
        <f>$N$165+$M$165</f>
        <v>0</v>
      </c>
      <c r="P165" s="79"/>
      <c r="Q165" s="79"/>
    </row>
    <row r="166" spans="2:17" s="1" customFormat="1" ht="11.1" customHeight="1" x14ac:dyDescent="0.2">
      <c r="B166" s="29"/>
      <c r="C166" s="79"/>
      <c r="D166" s="79"/>
      <c r="E166" s="79"/>
      <c r="F166" s="81"/>
      <c r="G166" s="81">
        <f>$F$166</f>
        <v>0</v>
      </c>
      <c r="H166" s="82">
        <v>1</v>
      </c>
      <c r="I166" s="81">
        <f>ROUND($G$166*$H$166,3)</f>
        <v>0</v>
      </c>
      <c r="J166" s="65"/>
      <c r="K166" s="65"/>
      <c r="L166" s="81">
        <f>$K$166+$J$166</f>
        <v>0</v>
      </c>
      <c r="M166" s="81">
        <f>$G$166*$J$166</f>
        <v>0</v>
      </c>
      <c r="N166" s="81">
        <f>$I$166*$K$166</f>
        <v>0</v>
      </c>
      <c r="O166" s="81">
        <f>$N$166+$M$166</f>
        <v>0</v>
      </c>
      <c r="P166" s="79"/>
      <c r="Q166" s="79"/>
    </row>
    <row r="167" spans="2:17" s="1" customFormat="1" ht="11.1" customHeight="1" x14ac:dyDescent="0.2">
      <c r="B167" s="29"/>
      <c r="C167" s="79"/>
      <c r="D167" s="79"/>
      <c r="E167" s="79"/>
      <c r="F167" s="81"/>
      <c r="G167" s="81">
        <f>$F$167</f>
        <v>0</v>
      </c>
      <c r="H167" s="82">
        <v>1</v>
      </c>
      <c r="I167" s="81">
        <f>ROUND($G$167*$H$167,3)</f>
        <v>0</v>
      </c>
      <c r="J167" s="65"/>
      <c r="K167" s="65"/>
      <c r="L167" s="81">
        <f>$K$167+$J$167</f>
        <v>0</v>
      </c>
      <c r="M167" s="81">
        <f>$G$167*$J$167</f>
        <v>0</v>
      </c>
      <c r="N167" s="81">
        <f>$I$167*$K$167</f>
        <v>0</v>
      </c>
      <c r="O167" s="81">
        <f>$N$167+$M$167</f>
        <v>0</v>
      </c>
      <c r="P167" s="79"/>
      <c r="Q167" s="79"/>
    </row>
    <row r="168" spans="2:17" s="1" customFormat="1" ht="11.1" customHeight="1" x14ac:dyDescent="0.2">
      <c r="B168" s="29"/>
      <c r="C168" s="79"/>
      <c r="D168" s="79"/>
      <c r="E168" s="79"/>
      <c r="F168" s="81"/>
      <c r="G168" s="81">
        <f>$F$168</f>
        <v>0</v>
      </c>
      <c r="H168" s="82">
        <v>1</v>
      </c>
      <c r="I168" s="81">
        <f>ROUND($G$168*$H$168,3)</f>
        <v>0</v>
      </c>
      <c r="J168" s="65"/>
      <c r="K168" s="65"/>
      <c r="L168" s="81">
        <f>$K$168+$J$168</f>
        <v>0</v>
      </c>
      <c r="M168" s="81">
        <f>$G$168*$J$168</f>
        <v>0</v>
      </c>
      <c r="N168" s="81">
        <f>$I$168*$K$168</f>
        <v>0</v>
      </c>
      <c r="O168" s="81">
        <f>$N$168+$M$168</f>
        <v>0</v>
      </c>
      <c r="P168" s="79"/>
      <c r="Q168" s="79"/>
    </row>
    <row r="169" spans="2:17" s="1" customFormat="1" ht="11.1" customHeight="1" x14ac:dyDescent="0.2">
      <c r="B169" s="29"/>
      <c r="C169" s="79"/>
      <c r="D169" s="79"/>
      <c r="E169" s="79"/>
      <c r="F169" s="81"/>
      <c r="G169" s="81">
        <f>$F$169</f>
        <v>0</v>
      </c>
      <c r="H169" s="82">
        <v>1</v>
      </c>
      <c r="I169" s="81">
        <f>ROUND($G$169*$H$169,3)</f>
        <v>0</v>
      </c>
      <c r="J169" s="65"/>
      <c r="K169" s="65"/>
      <c r="L169" s="81">
        <f>$K$169+$J$169</f>
        <v>0</v>
      </c>
      <c r="M169" s="81">
        <f>$G$169*$J$169</f>
        <v>0</v>
      </c>
      <c r="N169" s="81">
        <f>$I$169*$K$169</f>
        <v>0</v>
      </c>
      <c r="O169" s="81">
        <f>$N$169+$M$169</f>
        <v>0</v>
      </c>
      <c r="P169" s="79"/>
      <c r="Q169" s="79"/>
    </row>
    <row r="170" spans="2:17" s="1" customFormat="1" ht="11.1" customHeight="1" x14ac:dyDescent="0.2">
      <c r="B170" s="29"/>
      <c r="C170" s="79"/>
      <c r="D170" s="79"/>
      <c r="E170" s="79"/>
      <c r="F170" s="81"/>
      <c r="G170" s="81">
        <f>$F$170</f>
        <v>0</v>
      </c>
      <c r="H170" s="82">
        <v>1</v>
      </c>
      <c r="I170" s="81">
        <f>ROUND($G$170*$H$170,3)</f>
        <v>0</v>
      </c>
      <c r="J170" s="65"/>
      <c r="K170" s="65"/>
      <c r="L170" s="81">
        <f>$K$170+$J$170</f>
        <v>0</v>
      </c>
      <c r="M170" s="81">
        <f>$G$170*$J$170</f>
        <v>0</v>
      </c>
      <c r="N170" s="81">
        <f>$I$170*$K$170</f>
        <v>0</v>
      </c>
      <c r="O170" s="81">
        <f>$N$170+$M$170</f>
        <v>0</v>
      </c>
      <c r="P170" s="79"/>
      <c r="Q170" s="79"/>
    </row>
    <row r="171" spans="2:17" s="1" customFormat="1" ht="11.1" customHeight="1" x14ac:dyDescent="0.2">
      <c r="B171" s="29"/>
      <c r="C171" s="79"/>
      <c r="D171" s="79"/>
      <c r="E171" s="79"/>
      <c r="F171" s="81"/>
      <c r="G171" s="81">
        <f>$F$171</f>
        <v>0</v>
      </c>
      <c r="H171" s="82">
        <v>1</v>
      </c>
      <c r="I171" s="81">
        <f>ROUND($G$171*$H$171,3)</f>
        <v>0</v>
      </c>
      <c r="J171" s="65"/>
      <c r="K171" s="65"/>
      <c r="L171" s="81">
        <f>$K$171+$J$171</f>
        <v>0</v>
      </c>
      <c r="M171" s="81">
        <f>$G$171*$J$171</f>
        <v>0</v>
      </c>
      <c r="N171" s="81">
        <f>$I$171*$K$171</f>
        <v>0</v>
      </c>
      <c r="O171" s="81">
        <f>$N$171+$M$171</f>
        <v>0</v>
      </c>
      <c r="P171" s="79"/>
      <c r="Q171" s="79"/>
    </row>
    <row r="172" spans="2:17" s="1" customFormat="1" ht="11.1" customHeight="1" x14ac:dyDescent="0.2">
      <c r="B172" s="29"/>
      <c r="C172" s="79"/>
      <c r="D172" s="79"/>
      <c r="E172" s="79"/>
      <c r="F172" s="81"/>
      <c r="G172" s="81">
        <f>$F$172</f>
        <v>0</v>
      </c>
      <c r="H172" s="82">
        <v>1</v>
      </c>
      <c r="I172" s="81">
        <f>ROUND($G$172*$H$172,3)</f>
        <v>0</v>
      </c>
      <c r="J172" s="65"/>
      <c r="K172" s="65"/>
      <c r="L172" s="81">
        <f>$K$172+$J$172</f>
        <v>0</v>
      </c>
      <c r="M172" s="81">
        <f>$G$172*$J$172</f>
        <v>0</v>
      </c>
      <c r="N172" s="81">
        <f>$I$172*$K$172</f>
        <v>0</v>
      </c>
      <c r="O172" s="81">
        <f>$N$172+$M$172</f>
        <v>0</v>
      </c>
      <c r="P172" s="79"/>
      <c r="Q172" s="79"/>
    </row>
    <row r="173" spans="2:17" s="1" customFormat="1" ht="11.1" customHeight="1" x14ac:dyDescent="0.2"/>
    <row r="174" spans="2:17" s="1" customFormat="1" ht="11.1" customHeight="1" x14ac:dyDescent="0.2">
      <c r="C174" s="23" t="s">
        <v>151</v>
      </c>
    </row>
    <row r="175" spans="2:17" s="1" customFormat="1" ht="11.1" customHeight="1" x14ac:dyDescent="0.2"/>
    <row r="176" spans="2:17" s="1" customFormat="1" ht="11.1" customHeight="1" x14ac:dyDescent="0.2">
      <c r="C176" s="52" t="s">
        <v>152</v>
      </c>
    </row>
    <row r="177" s="1" customFormat="1" ht="11.1" customHeight="1" x14ac:dyDescent="0.2"/>
  </sheetData>
  <sheetProtection algorithmName="SHA-512" hashValue="HUGdWMt/xLm5AAfowKPW9CxoYTI4RBe+BEAg1ShyXV9VrW0/VgK+Sq6rgJks85Ra+HuTFGZTWhuJPnitycEjXg==" saltValue="lcq5hiLPDptTXrK/Agy8Pw==" spinCount="100000" sheet="1" objects="1" scenarios="1"/>
  <mergeCells count="15">
    <mergeCell ref="B6:E6"/>
    <mergeCell ref="B7:E7"/>
    <mergeCell ref="B8:E8"/>
    <mergeCell ref="B10:B11"/>
    <mergeCell ref="C10:C11"/>
    <mergeCell ref="D10:D11"/>
    <mergeCell ref="E10:E11"/>
    <mergeCell ref="O10:O11"/>
    <mergeCell ref="P10:P11"/>
    <mergeCell ref="Q10:Q11"/>
    <mergeCell ref="G10:G11"/>
    <mergeCell ref="H10:H11"/>
    <mergeCell ref="I10:I11"/>
    <mergeCell ref="J10:L10"/>
    <mergeCell ref="M10:N10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ф.6.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Утина Анна Валериевна</cp:lastModifiedBy>
  <dcterms:modified xsi:type="dcterms:W3CDTF">2023-02-28T04:36:16Z</dcterms:modified>
</cp:coreProperties>
</file>