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hp\public\Проекты\Строительство_жилья(группа)\Тендер_ПД\СДО\5. Ембаево\4. Ембаево ИЖД, ТХ 2,3оч\3. ИЖД 7Д, ТХ\Черновая и чистовая отделка квартир\Претенденту\"/>
    </mc:Choice>
  </mc:AlternateContent>
  <xr:revisionPtr revIDLastSave="0" documentId="13_ncr:1_{7E2E7671-E702-44FD-AEC2-1711B067356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126" i="1" l="1"/>
  <c r="M126" i="1"/>
  <c r="O126" i="1" s="1"/>
  <c r="T126" i="1" s="1"/>
  <c r="T125" i="1"/>
  <c r="U125" i="1" s="1"/>
  <c r="S125" i="1"/>
  <c r="R125" i="1"/>
  <c r="O125" i="1"/>
  <c r="M125" i="1"/>
  <c r="R124" i="1"/>
  <c r="M124" i="1"/>
  <c r="O124" i="1" s="1"/>
  <c r="T124" i="1" s="1"/>
  <c r="T123" i="1"/>
  <c r="U123" i="1" s="1"/>
  <c r="S123" i="1"/>
  <c r="R123" i="1"/>
  <c r="O123" i="1"/>
  <c r="M123" i="1"/>
  <c r="R122" i="1"/>
  <c r="M122" i="1"/>
  <c r="O122" i="1" s="1"/>
  <c r="T122" i="1" s="1"/>
  <c r="T121" i="1"/>
  <c r="S121" i="1"/>
  <c r="R121" i="1"/>
  <c r="O121" i="1"/>
  <c r="M121" i="1"/>
  <c r="R120" i="1"/>
  <c r="M120" i="1"/>
  <c r="O120" i="1" s="1"/>
  <c r="T120" i="1" s="1"/>
  <c r="T119" i="1"/>
  <c r="S119" i="1"/>
  <c r="R119" i="1"/>
  <c r="O119" i="1"/>
  <c r="M119" i="1"/>
  <c r="R118" i="1"/>
  <c r="M118" i="1"/>
  <c r="O118" i="1" s="1"/>
  <c r="T118" i="1" s="1"/>
  <c r="T117" i="1"/>
  <c r="S117" i="1"/>
  <c r="R117" i="1"/>
  <c r="O117" i="1"/>
  <c r="M117" i="1"/>
  <c r="R116" i="1"/>
  <c r="M116" i="1"/>
  <c r="O116" i="1" s="1"/>
  <c r="T116" i="1" s="1"/>
  <c r="T115" i="1"/>
  <c r="S115" i="1"/>
  <c r="R115" i="1"/>
  <c r="O115" i="1"/>
  <c r="M115" i="1"/>
  <c r="S108" i="1"/>
  <c r="R108" i="1"/>
  <c r="O108" i="1"/>
  <c r="T108" i="1" s="1"/>
  <c r="U108" i="1" s="1"/>
  <c r="N108" i="1"/>
  <c r="M108" i="1"/>
  <c r="R107" i="1"/>
  <c r="M107" i="1"/>
  <c r="O107" i="1" s="1"/>
  <c r="T107" i="1" s="1"/>
  <c r="T106" i="1"/>
  <c r="T105" i="1"/>
  <c r="U105" i="1" s="1"/>
  <c r="S105" i="1"/>
  <c r="R105" i="1"/>
  <c r="O105" i="1"/>
  <c r="M105" i="1"/>
  <c r="R104" i="1"/>
  <c r="N104" i="1"/>
  <c r="O104" i="1" s="1"/>
  <c r="T104" i="1" s="1"/>
  <c r="M104" i="1"/>
  <c r="S104" i="1" s="1"/>
  <c r="R103" i="1"/>
  <c r="O103" i="1"/>
  <c r="T103" i="1" s="1"/>
  <c r="N103" i="1"/>
  <c r="M103" i="1"/>
  <c r="S103" i="1" s="1"/>
  <c r="T102" i="1"/>
  <c r="S102" i="1"/>
  <c r="R102" i="1"/>
  <c r="O102" i="1"/>
  <c r="N102" i="1"/>
  <c r="M102" i="1"/>
  <c r="S101" i="1"/>
  <c r="R101" i="1"/>
  <c r="O101" i="1"/>
  <c r="T101" i="1" s="1"/>
  <c r="N101" i="1"/>
  <c r="M101" i="1"/>
  <c r="R100" i="1"/>
  <c r="M100" i="1"/>
  <c r="O100" i="1" s="1"/>
  <c r="T100" i="1" s="1"/>
  <c r="T99" i="1"/>
  <c r="S99" i="1"/>
  <c r="R99" i="1"/>
  <c r="O99" i="1"/>
  <c r="M99" i="1"/>
  <c r="R97" i="1"/>
  <c r="M97" i="1"/>
  <c r="O97" i="1" s="1"/>
  <c r="T97" i="1" s="1"/>
  <c r="T96" i="1"/>
  <c r="S96" i="1"/>
  <c r="R96" i="1"/>
  <c r="O96" i="1"/>
  <c r="M96" i="1"/>
  <c r="T92" i="1"/>
  <c r="S92" i="1"/>
  <c r="R92" i="1"/>
  <c r="O92" i="1"/>
  <c r="M92" i="1"/>
  <c r="R91" i="1"/>
  <c r="M91" i="1"/>
  <c r="O91" i="1" s="1"/>
  <c r="T91" i="1" s="1"/>
  <c r="R87" i="1"/>
  <c r="N87" i="1"/>
  <c r="M87" i="1"/>
  <c r="O87" i="1" s="1"/>
  <c r="T87" i="1" s="1"/>
  <c r="R86" i="1"/>
  <c r="O86" i="1"/>
  <c r="T86" i="1" s="1"/>
  <c r="N86" i="1"/>
  <c r="M86" i="1"/>
  <c r="S86" i="1" s="1"/>
  <c r="U86" i="1" s="1"/>
  <c r="T85" i="1"/>
  <c r="U85" i="1" s="1"/>
  <c r="S85" i="1"/>
  <c r="R85" i="1"/>
  <c r="O85" i="1"/>
  <c r="N85" i="1"/>
  <c r="M85" i="1"/>
  <c r="S84" i="1"/>
  <c r="R84" i="1"/>
  <c r="O84" i="1"/>
  <c r="T84" i="1" s="1"/>
  <c r="M84" i="1"/>
  <c r="R82" i="1"/>
  <c r="O82" i="1"/>
  <c r="T82" i="1" s="1"/>
  <c r="N82" i="1"/>
  <c r="M82" i="1"/>
  <c r="S82" i="1" s="1"/>
  <c r="T81" i="1"/>
  <c r="S81" i="1"/>
  <c r="R81" i="1"/>
  <c r="O81" i="1"/>
  <c r="M81" i="1"/>
  <c r="R78" i="1"/>
  <c r="O78" i="1"/>
  <c r="T78" i="1" s="1"/>
  <c r="T74" i="1" s="1"/>
  <c r="N78" i="1"/>
  <c r="M78" i="1"/>
  <c r="S78" i="1" s="1"/>
  <c r="T77" i="1"/>
  <c r="S77" i="1"/>
  <c r="R77" i="1"/>
  <c r="O77" i="1"/>
  <c r="N77" i="1"/>
  <c r="M77" i="1"/>
  <c r="S76" i="1"/>
  <c r="R76" i="1"/>
  <c r="O76" i="1"/>
  <c r="T76" i="1" s="1"/>
  <c r="U76" i="1" s="1"/>
  <c r="N76" i="1"/>
  <c r="M76" i="1"/>
  <c r="R75" i="1"/>
  <c r="M75" i="1"/>
  <c r="O75" i="1" s="1"/>
  <c r="T75" i="1" s="1"/>
  <c r="T73" i="1"/>
  <c r="U73" i="1" s="1"/>
  <c r="S73" i="1"/>
  <c r="R73" i="1"/>
  <c r="O73" i="1"/>
  <c r="N73" i="1"/>
  <c r="M73" i="1"/>
  <c r="S72" i="1"/>
  <c r="S71" i="1" s="1"/>
  <c r="R72" i="1"/>
  <c r="O72" i="1"/>
  <c r="T72" i="1" s="1"/>
  <c r="M72" i="1"/>
  <c r="T69" i="1"/>
  <c r="S69" i="1"/>
  <c r="R69" i="1"/>
  <c r="O69" i="1"/>
  <c r="M69" i="1"/>
  <c r="R68" i="1"/>
  <c r="M68" i="1"/>
  <c r="O68" i="1" s="1"/>
  <c r="T68" i="1" s="1"/>
  <c r="T67" i="1" s="1"/>
  <c r="T66" i="1"/>
  <c r="S66" i="1"/>
  <c r="R66" i="1"/>
  <c r="O66" i="1"/>
  <c r="M66" i="1"/>
  <c r="R65" i="1"/>
  <c r="M65" i="1"/>
  <c r="O65" i="1" s="1"/>
  <c r="T65" i="1" s="1"/>
  <c r="T64" i="1" s="1"/>
  <c r="T63" i="1"/>
  <c r="S63" i="1"/>
  <c r="R63" i="1"/>
  <c r="O63" i="1"/>
  <c r="N63" i="1"/>
  <c r="M63" i="1"/>
  <c r="S62" i="1"/>
  <c r="S61" i="1" s="1"/>
  <c r="R62" i="1"/>
  <c r="O62" i="1"/>
  <c r="T62" i="1" s="1"/>
  <c r="T61" i="1" s="1"/>
  <c r="M62" i="1"/>
  <c r="R60" i="1"/>
  <c r="N60" i="1"/>
  <c r="M60" i="1"/>
  <c r="O60" i="1" s="1"/>
  <c r="T60" i="1" s="1"/>
  <c r="T59" i="1"/>
  <c r="S59" i="1"/>
  <c r="R59" i="1"/>
  <c r="O59" i="1"/>
  <c r="M59" i="1"/>
  <c r="R57" i="1"/>
  <c r="N57" i="1"/>
  <c r="M57" i="1"/>
  <c r="O57" i="1" s="1"/>
  <c r="T57" i="1" s="1"/>
  <c r="R56" i="1"/>
  <c r="N56" i="1"/>
  <c r="M56" i="1"/>
  <c r="S56" i="1" s="1"/>
  <c r="S55" i="1"/>
  <c r="R55" i="1"/>
  <c r="N55" i="1"/>
  <c r="O55" i="1" s="1"/>
  <c r="T55" i="1" s="1"/>
  <c r="U55" i="1" s="1"/>
  <c r="M55" i="1"/>
  <c r="S54" i="1"/>
  <c r="R54" i="1"/>
  <c r="O54" i="1"/>
  <c r="T54" i="1" s="1"/>
  <c r="U54" i="1" s="1"/>
  <c r="M54" i="1"/>
  <c r="S52" i="1"/>
  <c r="R52" i="1"/>
  <c r="O52" i="1"/>
  <c r="T52" i="1" s="1"/>
  <c r="M52" i="1"/>
  <c r="S51" i="1"/>
  <c r="U51" i="1" s="1"/>
  <c r="R51" i="1"/>
  <c r="O51" i="1"/>
  <c r="T51" i="1" s="1"/>
  <c r="M51" i="1"/>
  <c r="S50" i="1"/>
  <c r="R49" i="1"/>
  <c r="O49" i="1"/>
  <c r="T49" i="1" s="1"/>
  <c r="N49" i="1"/>
  <c r="M49" i="1"/>
  <c r="S49" i="1" s="1"/>
  <c r="S48" i="1"/>
  <c r="R48" i="1"/>
  <c r="N48" i="1"/>
  <c r="O48" i="1" s="1"/>
  <c r="T48" i="1" s="1"/>
  <c r="U48" i="1" s="1"/>
  <c r="M48" i="1"/>
  <c r="R47" i="1"/>
  <c r="O47" i="1"/>
  <c r="T47" i="1" s="1"/>
  <c r="N47" i="1"/>
  <c r="M47" i="1"/>
  <c r="S47" i="1" s="1"/>
  <c r="U47" i="1" s="1"/>
  <c r="R46" i="1"/>
  <c r="N46" i="1"/>
  <c r="M46" i="1"/>
  <c r="R45" i="1"/>
  <c r="N45" i="1"/>
  <c r="M45" i="1"/>
  <c r="O45" i="1" s="1"/>
  <c r="T45" i="1" s="1"/>
  <c r="T44" i="1"/>
  <c r="U44" i="1" s="1"/>
  <c r="R44" i="1"/>
  <c r="N44" i="1"/>
  <c r="O44" i="1" s="1"/>
  <c r="M44" i="1"/>
  <c r="S44" i="1" s="1"/>
  <c r="R43" i="1"/>
  <c r="O43" i="1"/>
  <c r="T43" i="1" s="1"/>
  <c r="N43" i="1"/>
  <c r="M43" i="1"/>
  <c r="S43" i="1" s="1"/>
  <c r="R42" i="1"/>
  <c r="M42" i="1"/>
  <c r="R38" i="1"/>
  <c r="N38" i="1"/>
  <c r="M38" i="1"/>
  <c r="U37" i="1"/>
  <c r="S37" i="1"/>
  <c r="R37" i="1"/>
  <c r="O37" i="1"/>
  <c r="T37" i="1" s="1"/>
  <c r="M37" i="1"/>
  <c r="S36" i="1"/>
  <c r="R36" i="1"/>
  <c r="O36" i="1"/>
  <c r="T36" i="1" s="1"/>
  <c r="U36" i="1" s="1"/>
  <c r="M36" i="1"/>
  <c r="S35" i="1"/>
  <c r="R35" i="1"/>
  <c r="O35" i="1"/>
  <c r="T35" i="1" s="1"/>
  <c r="U35" i="1" s="1"/>
  <c r="M35" i="1"/>
  <c r="S33" i="1"/>
  <c r="R33" i="1"/>
  <c r="O33" i="1"/>
  <c r="T33" i="1" s="1"/>
  <c r="U33" i="1" s="1"/>
  <c r="M33" i="1"/>
  <c r="S32" i="1"/>
  <c r="R32" i="1"/>
  <c r="O32" i="1"/>
  <c r="T32" i="1" s="1"/>
  <c r="U32" i="1" s="1"/>
  <c r="U31" i="1" s="1"/>
  <c r="R31" i="1" s="1"/>
  <c r="M32" i="1"/>
  <c r="R30" i="1"/>
  <c r="N30" i="1"/>
  <c r="M30" i="1"/>
  <c r="S30" i="1" s="1"/>
  <c r="R29" i="1"/>
  <c r="N29" i="1"/>
  <c r="M29" i="1"/>
  <c r="O29" i="1" s="1"/>
  <c r="T29" i="1" s="1"/>
  <c r="R28" i="1"/>
  <c r="O28" i="1"/>
  <c r="T28" i="1" s="1"/>
  <c r="N28" i="1"/>
  <c r="M28" i="1"/>
  <c r="S28" i="1" s="1"/>
  <c r="R27" i="1"/>
  <c r="M27" i="1"/>
  <c r="R25" i="1"/>
  <c r="M25" i="1"/>
  <c r="O25" i="1" s="1"/>
  <c r="T25" i="1" s="1"/>
  <c r="R24" i="1"/>
  <c r="O24" i="1"/>
  <c r="T24" i="1" s="1"/>
  <c r="M24" i="1"/>
  <c r="S24" i="1" s="1"/>
  <c r="R23" i="1"/>
  <c r="N23" i="1"/>
  <c r="M23" i="1"/>
  <c r="O23" i="1" s="1"/>
  <c r="T23" i="1" s="1"/>
  <c r="S22" i="1"/>
  <c r="R22" i="1"/>
  <c r="O22" i="1"/>
  <c r="T22" i="1" s="1"/>
  <c r="M22" i="1"/>
  <c r="R20" i="1"/>
  <c r="N20" i="1"/>
  <c r="O20" i="1" s="1"/>
  <c r="T20" i="1" s="1"/>
  <c r="U20" i="1" s="1"/>
  <c r="M20" i="1"/>
  <c r="S20" i="1" s="1"/>
  <c r="T19" i="1"/>
  <c r="S19" i="1"/>
  <c r="R19" i="1"/>
  <c r="M19" i="1"/>
  <c r="O19" i="1" s="1"/>
  <c r="R17" i="1"/>
  <c r="O17" i="1"/>
  <c r="T17" i="1" s="1"/>
  <c r="U17" i="1" s="1"/>
  <c r="N17" i="1"/>
  <c r="M17" i="1"/>
  <c r="S17" i="1" s="1"/>
  <c r="R16" i="1"/>
  <c r="M16" i="1"/>
  <c r="S16" i="1" s="1"/>
  <c r="S15" i="1" s="1"/>
  <c r="U59" i="1" l="1"/>
  <c r="U77" i="1"/>
  <c r="U121" i="1"/>
  <c r="U19" i="1"/>
  <c r="U24" i="1"/>
  <c r="U28" i="1"/>
  <c r="S31" i="1"/>
  <c r="U43" i="1"/>
  <c r="U49" i="1"/>
  <c r="U63" i="1"/>
  <c r="U66" i="1"/>
  <c r="U69" i="1"/>
  <c r="U92" i="1"/>
  <c r="U103" i="1"/>
  <c r="U119" i="1"/>
  <c r="U18" i="1"/>
  <c r="R18" i="1" s="1"/>
  <c r="U52" i="1"/>
  <c r="S80" i="1"/>
  <c r="U102" i="1"/>
  <c r="U117" i="1"/>
  <c r="T21" i="1"/>
  <c r="U50" i="1"/>
  <c r="R50" i="1" s="1"/>
  <c r="O42" i="1"/>
  <c r="T42" i="1" s="1"/>
  <c r="S42" i="1"/>
  <c r="S41" i="1" s="1"/>
  <c r="T83" i="1"/>
  <c r="U84" i="1"/>
  <c r="O16" i="1"/>
  <c r="T16" i="1" s="1"/>
  <c r="T18" i="1"/>
  <c r="S18" i="1"/>
  <c r="U22" i="1"/>
  <c r="S23" i="1"/>
  <c r="U23" i="1" s="1"/>
  <c r="T31" i="1"/>
  <c r="S45" i="1"/>
  <c r="U45" i="1" s="1"/>
  <c r="S60" i="1"/>
  <c r="S58" i="1" s="1"/>
  <c r="U62" i="1"/>
  <c r="U61" i="1" s="1"/>
  <c r="R61" i="1" s="1"/>
  <c r="U82" i="1"/>
  <c r="T95" i="1"/>
  <c r="U96" i="1"/>
  <c r="T98" i="1"/>
  <c r="U99" i="1"/>
  <c r="U104" i="1"/>
  <c r="O30" i="1"/>
  <c r="T30" i="1" s="1"/>
  <c r="U30" i="1" s="1"/>
  <c r="O56" i="1"/>
  <c r="T56" i="1" s="1"/>
  <c r="U56" i="1" s="1"/>
  <c r="U78" i="1"/>
  <c r="U100" i="1"/>
  <c r="U101" i="1"/>
  <c r="T114" i="1"/>
  <c r="U115" i="1"/>
  <c r="U118" i="1"/>
  <c r="T80" i="1"/>
  <c r="T79" i="1" s="1"/>
  <c r="U81" i="1"/>
  <c r="U80" i="1" s="1"/>
  <c r="S25" i="1"/>
  <c r="U25" i="1" s="1"/>
  <c r="S27" i="1"/>
  <c r="O27" i="1"/>
  <c r="T27" i="1" s="1"/>
  <c r="O38" i="1"/>
  <c r="T38" i="1" s="1"/>
  <c r="T34" i="1" s="1"/>
  <c r="O46" i="1"/>
  <c r="T46" i="1" s="1"/>
  <c r="T50" i="1"/>
  <c r="T53" i="1"/>
  <c r="T58" i="1"/>
  <c r="T71" i="1"/>
  <c r="T70" i="1" s="1"/>
  <c r="U72" i="1"/>
  <c r="U71" i="1" s="1"/>
  <c r="T90" i="1"/>
  <c r="T89" i="1" s="1"/>
  <c r="T88" i="1" s="1"/>
  <c r="S29" i="1"/>
  <c r="U29" i="1" s="1"/>
  <c r="S38" i="1"/>
  <c r="S34" i="1" s="1"/>
  <c r="S46" i="1"/>
  <c r="S57" i="1"/>
  <c r="U57" i="1" s="1"/>
  <c r="S65" i="1"/>
  <c r="S64" i="1" s="1"/>
  <c r="S68" i="1"/>
  <c r="S67" i="1" s="1"/>
  <c r="S75" i="1"/>
  <c r="S74" i="1" s="1"/>
  <c r="S70" i="1" s="1"/>
  <c r="S87" i="1"/>
  <c r="S83" i="1" s="1"/>
  <c r="S79" i="1" s="1"/>
  <c r="S91" i="1"/>
  <c r="S90" i="1" s="1"/>
  <c r="S89" i="1" s="1"/>
  <c r="S88" i="1" s="1"/>
  <c r="S97" i="1"/>
  <c r="S95" i="1" s="1"/>
  <c r="S100" i="1"/>
  <c r="S98" i="1" s="1"/>
  <c r="S107" i="1"/>
  <c r="S106" i="1" s="1"/>
  <c r="S116" i="1"/>
  <c r="U116" i="1" s="1"/>
  <c r="S118" i="1"/>
  <c r="S120" i="1"/>
  <c r="U120" i="1" s="1"/>
  <c r="S122" i="1"/>
  <c r="U122" i="1" s="1"/>
  <c r="S124" i="1"/>
  <c r="U124" i="1" s="1"/>
  <c r="S126" i="1"/>
  <c r="U126" i="1" s="1"/>
  <c r="U46" i="1" l="1"/>
  <c r="U91" i="1"/>
  <c r="U90" i="1" s="1"/>
  <c r="U53" i="1"/>
  <c r="R53" i="1" s="1"/>
  <c r="U65" i="1"/>
  <c r="U64" i="1" s="1"/>
  <c r="R64" i="1" s="1"/>
  <c r="S114" i="1"/>
  <c r="R90" i="1"/>
  <c r="U89" i="1"/>
  <c r="U88" i="1" s="1"/>
  <c r="S53" i="1"/>
  <c r="S40" i="1" s="1"/>
  <c r="S39" i="1" s="1"/>
  <c r="U38" i="1"/>
  <c r="U34" i="1" s="1"/>
  <c r="R34" i="1" s="1"/>
  <c r="R80" i="1"/>
  <c r="U114" i="1"/>
  <c r="U97" i="1"/>
  <c r="U95" i="1" s="1"/>
  <c r="U107" i="1"/>
  <c r="U106" i="1" s="1"/>
  <c r="R106" i="1" s="1"/>
  <c r="U75" i="1"/>
  <c r="U74" i="1" s="1"/>
  <c r="R74" i="1" s="1"/>
  <c r="U42" i="1"/>
  <c r="U41" i="1" s="1"/>
  <c r="T41" i="1"/>
  <c r="T40" i="1" s="1"/>
  <c r="T39" i="1" s="1"/>
  <c r="S94" i="1"/>
  <c r="S93" i="1" s="1"/>
  <c r="U27" i="1"/>
  <c r="U26" i="1" s="1"/>
  <c r="R26" i="1" s="1"/>
  <c r="T26" i="1"/>
  <c r="U87" i="1"/>
  <c r="U83" i="1" s="1"/>
  <c r="T94" i="1"/>
  <c r="T93" i="1" s="1"/>
  <c r="T15" i="1"/>
  <c r="U16" i="1"/>
  <c r="U15" i="1" s="1"/>
  <c r="R71" i="1"/>
  <c r="U70" i="1"/>
  <c r="S26" i="1"/>
  <c r="U98" i="1"/>
  <c r="R98" i="1" s="1"/>
  <c r="U68" i="1"/>
  <c r="U67" i="1" s="1"/>
  <c r="R67" i="1" s="1"/>
  <c r="U21" i="1"/>
  <c r="R21" i="1" s="1"/>
  <c r="S21" i="1"/>
  <c r="S14" i="1" s="1"/>
  <c r="U60" i="1"/>
  <c r="U58" i="1" s="1"/>
  <c r="R58" i="1" s="1"/>
  <c r="U112" i="1" l="1"/>
  <c r="S109" i="1"/>
  <c r="S13" i="1"/>
  <c r="R83" i="1"/>
  <c r="U79" i="1"/>
  <c r="U94" i="1"/>
  <c r="U93" i="1" s="1"/>
  <c r="R95" i="1"/>
  <c r="R15" i="1"/>
  <c r="U14" i="1"/>
  <c r="T14" i="1"/>
  <c r="U40" i="1"/>
  <c r="U39" i="1" s="1"/>
  <c r="R41" i="1"/>
  <c r="U111" i="1" l="1"/>
  <c r="T109" i="1"/>
  <c r="T13" i="1"/>
  <c r="U109" i="1"/>
  <c r="U113" i="1" s="1"/>
  <c r="U13" i="1"/>
</calcChain>
</file>

<file path=xl/sharedStrings.xml><?xml version="1.0" encoding="utf-8"?>
<sst xmlns="http://schemas.openxmlformats.org/spreadsheetml/2006/main" count="265" uniqueCount="128">
  <si>
    <t>Приложение</t>
  </si>
  <si>
    <t>К договору</t>
  </si>
  <si>
    <t>Расшифровка стоимости работ</t>
  </si>
  <si>
    <t>ТХ 6 - ТХ 12 ЖК "Ритмы"</t>
  </si>
  <si>
    <t>Внутренняя отделка</t>
  </si>
  <si>
    <t>Позиция</t>
  </si>
  <si>
    <t>Наименование и техническая характеристика</t>
  </si>
  <si>
    <t>Ед.изм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</si>
  <si>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</si>
  <si>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</si>
  <si>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</si>
  <si>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</si>
  <si>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</si>
  <si>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</si>
  <si>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</si>
  <si>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</si>
  <si>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</si>
  <si>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</si>
  <si>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ТХ - 6</t>
  </si>
  <si>
    <t>ТХ - 7</t>
  </si>
  <si>
    <t>ТХ - 8</t>
  </si>
  <si>
    <t>ТХ - 9</t>
  </si>
  <si>
    <t>ТХ - 10</t>
  </si>
  <si>
    <t>ТХ - 11</t>
  </si>
  <si>
    <t>ТХ - 12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</si>
  <si>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</si>
  <si>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</si>
  <si>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</si>
  <si>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</si>
  <si>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</si>
  <si>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</si>
  <si>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</si>
  <si>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</si>
  <si>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</si>
  <si>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</si>
  <si>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</si>
  <si>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</si>
  <si>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</si>
  <si>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</si>
  <si>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</si>
  <si>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</si>
  <si>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</si>
  <si>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</si>
  <si>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</si>
  <si>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</si>
  <si>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</si>
  <si>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</si>
  <si>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</si>
  <si>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</si>
  <si>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</si>
  <si>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Черновая отделка поверхностей стен</t>
  </si>
  <si>
    <t>Черновая отделка поверхностей стен. Жилые помещения</t>
  </si>
  <si>
    <t>Грунтовка поверхностей стен под улучшенную цементно-песчаную штукатурку</t>
  </si>
  <si>
    <t>м2</t>
  </si>
  <si>
    <t>1,2 этаж, теплогенароторная</t>
  </si>
  <si>
    <t>Грунтовка Миттельгрунд, Производитель KNAUF</t>
  </si>
  <si>
    <t>кг</t>
  </si>
  <si>
    <t>ОС: Bergauf</t>
  </si>
  <si>
    <t>Грунтовка поверхности стен под улучшенную штукатурку</t>
  </si>
  <si>
    <t>Улучшенная гипсовая штукатурка поверхности стен квартир толщиной до 10мм</t>
  </si>
  <si>
    <t>Дюбель-гвоздь 6х40</t>
  </si>
  <si>
    <t>шт</t>
  </si>
  <si>
    <t>Профиль угловой оцинкованный сетчатый 35х35</t>
  </si>
  <si>
    <t>м.п.</t>
  </si>
  <si>
    <t>Штукатурка гипсовая, Производитель Геркулес</t>
  </si>
  <si>
    <t>Улучшенная цементно-песчаная штукатурка поверхности стен квартир с влажным режимом толщиной до 10мм</t>
  </si>
  <si>
    <t>Штукатурка цементная, Производитель Геркулес</t>
  </si>
  <si>
    <t>Грунтовка поверхности оконных откосов квартир</t>
  </si>
  <si>
    <t>Улучшенная штукатурка поверхности оконных откосов</t>
  </si>
  <si>
    <t>Чистовая отделка поверхности помещений выше отм. 0,000</t>
  </si>
  <si>
    <t>Чистовая отделка поверхностей стен. Жилые помещения</t>
  </si>
  <si>
    <t>Зашивка коммуникаций коробами из ГКЛВ</t>
  </si>
  <si>
    <t>Гипсокартонные листы ГКЛВ 2500х1200х12,5</t>
  </si>
  <si>
    <t>Дюбель распорный 6х35</t>
  </si>
  <si>
    <t>Подвес прямой для потолочного профиля 60х27</t>
  </si>
  <si>
    <t>Профиль направляющий ПН 28х27</t>
  </si>
  <si>
    <t>Профиль ПП 60х27</t>
  </si>
  <si>
    <t>Саморез 3,5х25</t>
  </si>
  <si>
    <t>Шуруп LN9</t>
  </si>
  <si>
    <t>Грунтовка поверхностей стен перед укладкой плитки</t>
  </si>
  <si>
    <t>Теплогенераторная</t>
  </si>
  <si>
    <t>Облицовка поверхностей стен плиткой</t>
  </si>
  <si>
    <t>Затирка для швов CE 33 Super белая, Производитель Ceresit</t>
  </si>
  <si>
    <t>Керамическая плитка Тигр белый матовый 20х30, Производитель KERAMA MARAZZI</t>
  </si>
  <si>
    <t>Клей для плитки Универсальный GM-35, Производитель Геркулес</t>
  </si>
  <si>
    <t>Грунтовка поверхностей стен</t>
  </si>
  <si>
    <t>Теплогенераторная. На высоту 0,9м</t>
  </si>
  <si>
    <t>Шпаклёвка поверхностей стен</t>
  </si>
  <si>
    <t>Шпаклевка цементно-полимерная водостойкая GT-73, Производитель Геркулес</t>
  </si>
  <si>
    <t>Грунтовка поверхностей стен перед покраской</t>
  </si>
  <si>
    <t>Окраска поверхностей стен</t>
  </si>
  <si>
    <t>Краска фасадная водно-дисперсионная ECO, Производитель MARTA</t>
  </si>
  <si>
    <t>литр</t>
  </si>
  <si>
    <t>Чистовая отделка поверхностей потолков. Жилые помещения</t>
  </si>
  <si>
    <t>Грунтовка поверхностей потолков</t>
  </si>
  <si>
    <t>Окраска поверхностей потолков</t>
  </si>
  <si>
    <t>Краска водно-дисперсионная для стен и потолков, Производитель Лакра</t>
  </si>
  <si>
    <t>Чистовая отделка поверхностей полов. Жилые помещения</t>
  </si>
  <si>
    <t>Грунтовка поверхностей полов под плитку</t>
  </si>
  <si>
    <t>Устройство поверхностей полов из плитки</t>
  </si>
  <si>
    <t>Затирка для швов CE 33 Super серая, Производитель Ceresit</t>
  </si>
  <si>
    <t>Керамический гранит Сатин Серый 30х30 , Производитель KERAMA MARAZZI</t>
  </si>
  <si>
    <t>Черновая отделка</t>
  </si>
  <si>
    <t>Черновая отделка поверхности потолков</t>
  </si>
  <si>
    <t>Затирка швов плит перекрытий</t>
  </si>
  <si>
    <t>Черновая отделка поверхностей полов</t>
  </si>
  <si>
    <t>Черновая отделка поверхностей полов выше отм. 0,000</t>
  </si>
  <si>
    <t>Устройство тепло-звукоизоляции толщиной 150 мм</t>
  </si>
  <si>
    <t>Экструзионный пенополистирол плотность 25-35 кг/м³ толщина 150 мм , Производитель Технониколь</t>
  </si>
  <si>
    <t>м3</t>
  </si>
  <si>
    <t>Устройство стяжек полусухих цементно-песчанных М200 толщиной 60 мм. Помещения квартир</t>
  </si>
  <si>
    <t>Демпферная лента</t>
  </si>
  <si>
    <t>Песок</t>
  </si>
  <si>
    <t>Пленка п/э 200мкр</t>
  </si>
  <si>
    <t>Полипропиленовая фибра</t>
  </si>
  <si>
    <t>Портландцемент М400</t>
  </si>
  <si>
    <t>тн</t>
  </si>
  <si>
    <t>Праймер из цементного раствора</t>
  </si>
  <si>
    <t>Устройство обмазочной гидроизоляции поверхности полов</t>
  </si>
  <si>
    <t>Цементная гидроизоляционная смесь CR 65, Производитель Ceresit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</si>
  <si>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</si>
  <si>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</si>
  <si>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</si>
  <si>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</si>
  <si>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</si>
  <si>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</si>
  <si>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Утина Анна Валериевна</t>
  </si>
  <si>
    <t>Поля возможные к заполнению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</si>
</sst>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"/>
    <numFmt numFmtId="166" formatCode="0.0&quot; этаж&quot;"/>
    <numFmt numFmtId="167" formatCode="0.0"/>
  </numFmts>
  <fonts count="8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CFCFCF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0" fontId="4" fillId="5" borderId="5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left" wrapText="1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 wrapText="1"/>
    </xf>
    <xf numFmtId="0" fontId="5" fillId="0" borderId="0" xfId="0" applyFont="1" applyAlignment="1">
      <alignment horizontal="left"/>
    </xf>
    <xf numFmtId="1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center"/>
    </xf>
    <xf numFmtId="164" fontId="5" fillId="6" borderId="3" xfId="0" applyNumberFormat="1" applyFont="1" applyFill="1" applyBorder="1" applyAlignment="1">
      <alignment horizontal="right"/>
    </xf>
    <xf numFmtId="165" fontId="5" fillId="6" borderId="3" xfId="0" applyNumberFormat="1" applyFont="1" applyFill="1" applyBorder="1" applyAlignment="1">
      <alignment horizontal="right"/>
    </xf>
    <xf numFmtId="0" fontId="5" fillId="6" borderId="3" xfId="0" applyFont="1" applyFill="1" applyBorder="1" applyAlignment="1">
      <alignment horizontal="right"/>
    </xf>
    <xf numFmtId="0" fontId="5" fillId="7" borderId="3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164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7" borderId="3" xfId="0" applyFont="1" applyFill="1" applyBorder="1" applyAlignment="1">
      <alignment horizontal="right" wrapText="1"/>
    </xf>
    <xf numFmtId="166" fontId="5" fillId="7" borderId="3" xfId="0" applyNumberFormat="1" applyFont="1" applyFill="1" applyBorder="1" applyAlignment="1">
      <alignment horizontal="right" wrapText="1"/>
    </xf>
    <xf numFmtId="165" fontId="6" fillId="0" borderId="3" xfId="0" applyNumberFormat="1" applyFont="1" applyBorder="1" applyAlignment="1">
      <alignment horizontal="right"/>
    </xf>
    <xf numFmtId="165" fontId="1" fillId="0" borderId="3" xfId="0" applyNumberFormat="1" applyFont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167" fontId="1" fillId="0" borderId="3" xfId="0" applyNumberFormat="1" applyFont="1" applyBorder="1" applyAlignment="1">
      <alignment horizontal="right"/>
    </xf>
    <xf numFmtId="0" fontId="4" fillId="6" borderId="4" xfId="0" applyFont="1" applyFill="1" applyBorder="1" applyAlignment="1">
      <alignment horizontal="left"/>
    </xf>
    <xf numFmtId="0" fontId="4" fillId="6" borderId="6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righ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1" fillId="7" borderId="0" xfId="0" applyFont="1" applyFill="1" applyAlignment="1">
      <alignment horizontal="left" wrapText="1"/>
    </xf>
    <xf numFmtId="2" fontId="6" fillId="0" borderId="3" xfId="0" applyNumberFormat="1" applyFont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1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/>
    </xf>
    <xf numFmtId="0" fontId="5" fillId="6" borderId="3" xfId="0" applyFont="1" applyFill="1" applyBorder="1" applyAlignment="1" applyProtection="1">
      <alignment horizontal="right"/>
      <protection locked="0"/>
    </xf>
    <xf numFmtId="2" fontId="6" fillId="7" borderId="3" xfId="0" applyNumberFormat="1" applyFont="1" applyFill="1" applyBorder="1" applyAlignment="1" applyProtection="1">
      <alignment horizontal="right"/>
      <protection locked="0"/>
    </xf>
    <xf numFmtId="0" fontId="6" fillId="7" borderId="3" xfId="0" applyFont="1" applyFill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/>
      <protection locked="0"/>
    </xf>
    <xf numFmtId="2" fontId="1" fillId="7" borderId="3" xfId="0" applyNumberFormat="1" applyFont="1" applyFill="1" applyBorder="1" applyAlignment="1" applyProtection="1">
      <alignment horizontal="right"/>
      <protection locked="0"/>
    </xf>
    <xf numFmtId="0" fontId="4" fillId="4" borderId="3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 wrapText="1"/>
      <protection locked="0"/>
    </xf>
    <xf numFmtId="4" fontId="6" fillId="7" borderId="3" xfId="0" applyNumberFormat="1" applyFont="1" applyFill="1" applyBorder="1" applyAlignment="1" applyProtection="1">
      <alignment horizontal="right"/>
      <protection locked="0"/>
    </xf>
    <xf numFmtId="4" fontId="1" fillId="7" borderId="3" xfId="0" applyNumberFormat="1" applyFont="1" applyFill="1" applyBorder="1" applyAlignment="1" applyProtection="1">
      <alignment horizontal="right"/>
      <protection locked="0"/>
    </xf>
    <xf numFmtId="0" fontId="4" fillId="6" borderId="3" xfId="0" applyFont="1" applyFill="1" applyBorder="1" applyAlignment="1" applyProtection="1">
      <alignment horizontal="left"/>
      <protection locked="0"/>
    </xf>
    <xf numFmtId="0" fontId="4" fillId="5" borderId="3" xfId="0" applyFont="1" applyFill="1" applyBorder="1" applyAlignment="1" applyProtection="1">
      <alignment horizontal="right"/>
      <protection locked="0"/>
    </xf>
    <xf numFmtId="0" fontId="5" fillId="7" borderId="3" xfId="0" applyFont="1" applyFill="1" applyBorder="1" applyAlignment="1" applyProtection="1">
      <alignment horizontal="right" wrapText="1"/>
      <protection locked="0"/>
    </xf>
    <xf numFmtId="0" fontId="6" fillId="0" borderId="3" xfId="0" applyFont="1" applyBorder="1" applyAlignment="1" applyProtection="1">
      <alignment horizontal="right"/>
      <protection locked="0"/>
    </xf>
    <xf numFmtId="0" fontId="1" fillId="7" borderId="3" xfId="0" applyFont="1" applyFill="1" applyBorder="1" applyAlignment="1" applyProtection="1">
      <alignment horizontal="right" wrapText="1"/>
      <protection locked="0"/>
    </xf>
    <xf numFmtId="0" fontId="7" fillId="0" borderId="4" xfId="0" applyFont="1" applyBorder="1" applyAlignment="1" applyProtection="1">
      <alignment horizontal="left"/>
      <protection locked="0"/>
    </xf>
    <xf numFmtId="0" fontId="7" fillId="0" borderId="6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 wrapText="1"/>
      <protection locked="0"/>
    </xf>
    <xf numFmtId="0" fontId="1" fillId="0" borderId="3" xfId="0" applyFont="1" applyBorder="1" applyAlignment="1" applyProtection="1">
      <alignment horizontal="right"/>
      <protection locked="0"/>
    </xf>
    <xf numFmtId="1" fontId="1" fillId="0" borderId="3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W131"/>
  <sheetViews>
    <sheetView tabSelected="1" topLeftCell="A103" workbookViewId="0">
      <selection activeCell="G29" sqref="G29"/>
    </sheetView>
  </sheetViews>
  <sheetFormatPr defaultColWidth="10.5" defaultRowHeight="11.45" customHeight="1" outlineLevelRow="1" x14ac:dyDescent="0.2"/>
  <cols>
    <col min="1" max="1" width="1.6640625" style="1" customWidth="1"/>
    <col min="2" max="2" width="8.33203125" style="1" customWidth="1"/>
    <col min="3" max="3" width="42.5" style="1" customWidth="1"/>
    <col min="4" max="4" width="7.1640625" style="1" customWidth="1"/>
    <col min="5" max="5" width="2.1640625" style="1" customWidth="1"/>
    <col min="6" max="12" width="12.5" style="1" customWidth="1"/>
    <col min="13" max="13" width="15.6640625" style="1" customWidth="1"/>
    <col min="14" max="14" width="8" style="1" customWidth="1"/>
    <col min="15" max="15" width="12.1640625" style="1" customWidth="1"/>
    <col min="16" max="16" width="8.6640625" style="1" customWidth="1"/>
    <col min="17" max="17" width="11.33203125" style="1" customWidth="1"/>
    <col min="18" max="18" width="12.83203125" style="1" customWidth="1"/>
    <col min="19" max="20" width="14.1640625" style="1" customWidth="1"/>
    <col min="21" max="21" width="16" style="1" customWidth="1"/>
    <col min="22" max="23" width="36.1640625" style="1" customWidth="1"/>
  </cols>
  <sheetData>
    <row r="1" spans="2:23" s="1" customFormat="1" ht="11.1" hidden="1" customHeight="1" x14ac:dyDescent="0.2"/>
    <row r="2" spans="2:23" s="1" customFormat="1" ht="11.1" hidden="1" customHeight="1" x14ac:dyDescent="0.2"/>
    <row r="3" spans="2:23" s="1" customFormat="1" ht="11.1" hidden="1" customHeight="1" x14ac:dyDescent="0.2"/>
    <row r="4" spans="2:23" s="2" customFormat="1" ht="12.95" customHeight="1" x14ac:dyDescent="0.2">
      <c r="V4" s="2" t="s">
        <v>0</v>
      </c>
    </row>
    <row r="5" spans="2:23" s="2" customFormat="1" ht="12.95" customHeight="1" x14ac:dyDescent="0.2">
      <c r="V5" s="3" t="s">
        <v>1</v>
      </c>
    </row>
    <row r="6" spans="2:23" s="2" customFormat="1" ht="12.95" customHeight="1" x14ac:dyDescent="0.2">
      <c r="B6" s="59" t="s">
        <v>2</v>
      </c>
      <c r="C6" s="59"/>
      <c r="D6" s="59"/>
      <c r="E6" s="59"/>
    </row>
    <row r="7" spans="2:23" s="2" customFormat="1" ht="12.95" customHeight="1" x14ac:dyDescent="0.2">
      <c r="B7" s="60" t="s">
        <v>3</v>
      </c>
      <c r="C7" s="60"/>
      <c r="D7" s="60"/>
      <c r="E7" s="60"/>
    </row>
    <row r="8" spans="2:23" s="2" customFormat="1" ht="12.95" customHeight="1" x14ac:dyDescent="0.2">
      <c r="B8" s="60" t="s">
        <v>4</v>
      </c>
      <c r="C8" s="60"/>
      <c r="D8" s="60"/>
      <c r="E8" s="60"/>
    </row>
    <row r="9" spans="2:23" s="1" customFormat="1" ht="11.1" customHeight="1" x14ac:dyDescent="0.2"/>
    <row r="10" spans="2:23" s="4" customFormat="1" ht="30" customHeight="1" x14ac:dyDescent="0.2">
      <c r="B10" s="61" t="s">
        <v>5</v>
      </c>
      <c r="C10" s="63" t="s">
        <v>6</v>
      </c>
      <c r="D10" s="61" t="s">
        <v>7</v>
      </c>
      <c r="E10" s="61" t="s">
        <v>8</v>
      </c>
      <c r="F10" s="65" t="s">
        <v>9</v>
      </c>
      <c r="G10" s="65"/>
      <c r="H10" s="65"/>
      <c r="I10" s="65"/>
      <c r="J10" s="65"/>
      <c r="K10" s="65"/>
      <c r="L10" s="65"/>
      <c r="M10" s="63" t="s">
        <v>10</v>
      </c>
      <c r="N10" s="63" t="s">
        <v>11</v>
      </c>
      <c r="O10" s="63" t="s">
        <v>12</v>
      </c>
      <c r="P10" s="65" t="s">
        <v>13</v>
      </c>
      <c r="Q10" s="65"/>
      <c r="R10" s="65"/>
      <c r="S10" s="65" t="s">
        <v>14</v>
      </c>
      <c r="T10" s="65"/>
      <c r="U10" s="63" t="s">
        <v>15</v>
      </c>
      <c r="V10" s="63" t="s">
        <v>16</v>
      </c>
      <c r="W10" s="63" t="s">
        <v>17</v>
      </c>
    </row>
    <row r="11" spans="2:23" s="4" customFormat="1" ht="36.950000000000003" customHeight="1" x14ac:dyDescent="0.2">
      <c r="B11" s="62"/>
      <c r="C11" s="64"/>
      <c r="D11" s="62"/>
      <c r="E11" s="62"/>
      <c r="F11" s="5" t="s">
        <v>18</v>
      </c>
      <c r="G11" s="5" t="s">
        <v>19</v>
      </c>
      <c r="H11" s="5" t="s">
        <v>20</v>
      </c>
      <c r="I11" s="5" t="s">
        <v>21</v>
      </c>
      <c r="J11" s="5" t="s">
        <v>22</v>
      </c>
      <c r="K11" s="5" t="s">
        <v>23</v>
      </c>
      <c r="L11" s="5" t="s">
        <v>24</v>
      </c>
      <c r="M11" s="64"/>
      <c r="N11" s="64"/>
      <c r="O11" s="64"/>
      <c r="P11" s="5" t="s">
        <v>25</v>
      </c>
      <c r="Q11" s="5" t="s">
        <v>26</v>
      </c>
      <c r="R11" s="5" t="s">
        <v>27</v>
      </c>
      <c r="S11" s="5" t="s">
        <v>25</v>
      </c>
      <c r="T11" s="5" t="s">
        <v>26</v>
      </c>
      <c r="U11" s="64"/>
      <c r="V11" s="64"/>
      <c r="W11" s="64"/>
    </row>
    <row r="12" spans="2:23" s="1" customFormat="1" ht="11.1" customHeight="1" x14ac:dyDescent="0.2"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6" t="s">
        <v>38</v>
      </c>
      <c r="M12" s="6" t="s">
        <v>39</v>
      </c>
      <c r="N12" s="6" t="s">
        <v>40</v>
      </c>
      <c r="O12" s="6" t="s">
        <v>41</v>
      </c>
      <c r="P12" s="6" t="s">
        <v>42</v>
      </c>
      <c r="Q12" s="6" t="s">
        <v>43</v>
      </c>
      <c r="R12" s="6" t="s">
        <v>44</v>
      </c>
      <c r="S12" s="6" t="s">
        <v>45</v>
      </c>
      <c r="T12" s="6" t="s">
        <v>46</v>
      </c>
      <c r="U12" s="6" t="s">
        <v>47</v>
      </c>
      <c r="V12" s="6" t="s">
        <v>48</v>
      </c>
      <c r="W12" s="6" t="s">
        <v>49</v>
      </c>
    </row>
    <row r="13" spans="2:23" s="1" customFormat="1" ht="12" customHeight="1" x14ac:dyDescent="0.2">
      <c r="B13" s="7"/>
      <c r="C13" s="8" t="s">
        <v>50</v>
      </c>
      <c r="D13" s="9"/>
      <c r="E13" s="9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>
        <f>$S$14</f>
        <v>0</v>
      </c>
      <c r="T13" s="10">
        <f>$T$14</f>
        <v>0</v>
      </c>
      <c r="U13" s="10">
        <f>$U$14</f>
        <v>0</v>
      </c>
      <c r="V13" s="10"/>
      <c r="W13" s="10"/>
    </row>
    <row r="14" spans="2:23" s="4" customFormat="1" ht="24.95" customHeight="1" outlineLevel="1" x14ac:dyDescent="0.2">
      <c r="B14" s="11"/>
      <c r="C14" s="12" t="s">
        <v>51</v>
      </c>
      <c r="D14" s="13"/>
      <c r="E14" s="13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4">
        <f>$S$15+$S$18+$S$21+$S$26+$S$31+$S$34</f>
        <v>0</v>
      </c>
      <c r="T14" s="14">
        <f>$T$15+$T$18+$T$21+$T$26+$T$31+$T$34</f>
        <v>0</v>
      </c>
      <c r="U14" s="15">
        <f>$U$15+$U$18+$U$21+$U$26+$U$31+$U$34</f>
        <v>0</v>
      </c>
      <c r="V14" s="16"/>
      <c r="W14" s="77"/>
    </row>
    <row r="15" spans="2:23" s="17" customFormat="1" ht="21.95" customHeight="1" outlineLevel="1" x14ac:dyDescent="0.15">
      <c r="B15" s="18">
        <v>1</v>
      </c>
      <c r="C15" s="19" t="s">
        <v>52</v>
      </c>
      <c r="D15" s="20" t="s">
        <v>53</v>
      </c>
      <c r="E15" s="20"/>
      <c r="F15" s="21">
        <v>380.13</v>
      </c>
      <c r="G15" s="21">
        <v>380.13</v>
      </c>
      <c r="H15" s="21">
        <v>380.13</v>
      </c>
      <c r="I15" s="21">
        <v>380.13</v>
      </c>
      <c r="J15" s="21">
        <v>353.45</v>
      </c>
      <c r="K15" s="21">
        <v>494.83</v>
      </c>
      <c r="L15" s="21">
        <v>283.56</v>
      </c>
      <c r="M15" s="22">
        <v>2652.36</v>
      </c>
      <c r="N15" s="23"/>
      <c r="O15" s="22">
        <v>2652.36</v>
      </c>
      <c r="P15" s="67"/>
      <c r="Q15" s="67"/>
      <c r="R15" s="23">
        <f>$U$15/$O$15</f>
        <v>0</v>
      </c>
      <c r="S15" s="23">
        <f>$S$16+$S$17</f>
        <v>0</v>
      </c>
      <c r="T15" s="23">
        <f>$T$16+$T$17</f>
        <v>0</v>
      </c>
      <c r="U15" s="23">
        <f>$U$16+$U$17</f>
        <v>0</v>
      </c>
      <c r="V15" s="24" t="s">
        <v>54</v>
      </c>
      <c r="W15" s="78"/>
    </row>
    <row r="16" spans="2:23" s="25" customFormat="1" ht="11.1" customHeight="1" outlineLevel="1" x14ac:dyDescent="0.2">
      <c r="B16" s="26"/>
      <c r="C16" s="27" t="s">
        <v>25</v>
      </c>
      <c r="D16" s="28" t="s">
        <v>53</v>
      </c>
      <c r="E16" s="28"/>
      <c r="F16" s="29">
        <v>380.13</v>
      </c>
      <c r="G16" s="29">
        <v>380.13</v>
      </c>
      <c r="H16" s="29">
        <v>380.13</v>
      </c>
      <c r="I16" s="29">
        <v>380.13</v>
      </c>
      <c r="J16" s="29">
        <v>353.45</v>
      </c>
      <c r="K16" s="29">
        <v>494.83</v>
      </c>
      <c r="L16" s="29">
        <v>283.56</v>
      </c>
      <c r="M16" s="29">
        <f>$F$16+$G$16+$H$16+$I$16+$J$16+$K$16+$L$16</f>
        <v>2652.36</v>
      </c>
      <c r="N16" s="29">
        <v>1</v>
      </c>
      <c r="O16" s="30">
        <f>ROUND($M$16*$N$16,3)</f>
        <v>2652.36</v>
      </c>
      <c r="P16" s="68"/>
      <c r="Q16" s="69"/>
      <c r="R16" s="56">
        <f>$Q$16+$P$16</f>
        <v>0</v>
      </c>
      <c r="S16" s="30">
        <f>$M$16*$P$16</f>
        <v>0</v>
      </c>
      <c r="T16" s="30">
        <f>$O$16*$Q$16</f>
        <v>0</v>
      </c>
      <c r="U16" s="30">
        <f>$T$16+$S$16</f>
        <v>0</v>
      </c>
      <c r="V16" s="30"/>
      <c r="W16" s="79"/>
    </row>
    <row r="17" spans="2:23" s="1" customFormat="1" ht="11.1" customHeight="1" outlineLevel="1" x14ac:dyDescent="0.2">
      <c r="B17" s="31"/>
      <c r="C17" s="32" t="s">
        <v>55</v>
      </c>
      <c r="D17" s="33" t="s">
        <v>56</v>
      </c>
      <c r="E17" s="33"/>
      <c r="F17" s="34">
        <v>380.13</v>
      </c>
      <c r="G17" s="34">
        <v>380.13</v>
      </c>
      <c r="H17" s="34">
        <v>380.13</v>
      </c>
      <c r="I17" s="34">
        <v>380.13</v>
      </c>
      <c r="J17" s="34">
        <v>353.45</v>
      </c>
      <c r="K17" s="34">
        <v>494.83</v>
      </c>
      <c r="L17" s="34">
        <v>283.56</v>
      </c>
      <c r="M17" s="34">
        <f>$F$17+$G$17+$H$17+$I$17+$J$17+$K$17+$L$17</f>
        <v>2652.36</v>
      </c>
      <c r="N17" s="35">
        <f>0.15</f>
        <v>0.15</v>
      </c>
      <c r="O17" s="35">
        <f>ROUND($M$17*$N$17,3)</f>
        <v>397.85399999999998</v>
      </c>
      <c r="P17" s="70"/>
      <c r="Q17" s="71"/>
      <c r="R17" s="40">
        <f>$Q$17+$P$17</f>
        <v>0</v>
      </c>
      <c r="S17" s="35">
        <f>$M$17*$P$17</f>
        <v>0</v>
      </c>
      <c r="T17" s="35">
        <f>$O$17*$Q$17</f>
        <v>0</v>
      </c>
      <c r="U17" s="35">
        <f>$T$17+$S$17</f>
        <v>0</v>
      </c>
      <c r="V17" s="36" t="s">
        <v>57</v>
      </c>
      <c r="W17" s="80"/>
    </row>
    <row r="18" spans="2:23" s="17" customFormat="1" ht="21.95" customHeight="1" outlineLevel="1" x14ac:dyDescent="0.15">
      <c r="B18" s="18">
        <v>2</v>
      </c>
      <c r="C18" s="19" t="s">
        <v>58</v>
      </c>
      <c r="D18" s="20" t="s">
        <v>53</v>
      </c>
      <c r="E18" s="20"/>
      <c r="F18" s="22">
        <v>1633.45</v>
      </c>
      <c r="G18" s="22">
        <v>1633.45</v>
      </c>
      <c r="H18" s="22">
        <v>1633.45</v>
      </c>
      <c r="I18" s="22">
        <v>1633.45</v>
      </c>
      <c r="J18" s="22">
        <v>1781.1</v>
      </c>
      <c r="K18" s="22">
        <v>2493.54</v>
      </c>
      <c r="L18" s="22">
        <v>1424.88</v>
      </c>
      <c r="M18" s="22">
        <v>12233.32</v>
      </c>
      <c r="N18" s="23"/>
      <c r="O18" s="22">
        <v>12233.32</v>
      </c>
      <c r="P18" s="67"/>
      <c r="Q18" s="67"/>
      <c r="R18" s="23">
        <f>$U$18/$O$18</f>
        <v>0</v>
      </c>
      <c r="S18" s="23">
        <f>$S$19+$S$20</f>
        <v>0</v>
      </c>
      <c r="T18" s="23">
        <f>$T$19+$T$20</f>
        <v>0</v>
      </c>
      <c r="U18" s="23">
        <f>$U$19+$U$20</f>
        <v>0</v>
      </c>
      <c r="V18" s="37">
        <v>1.2</v>
      </c>
      <c r="W18" s="78"/>
    </row>
    <row r="19" spans="2:23" s="25" customFormat="1" ht="11.1" customHeight="1" outlineLevel="1" x14ac:dyDescent="0.2">
      <c r="B19" s="26"/>
      <c r="C19" s="27" t="s">
        <v>25</v>
      </c>
      <c r="D19" s="28" t="s">
        <v>53</v>
      </c>
      <c r="E19" s="28"/>
      <c r="F19" s="38">
        <v>1633.45</v>
      </c>
      <c r="G19" s="38">
        <v>1633.45</v>
      </c>
      <c r="H19" s="38">
        <v>1633.45</v>
      </c>
      <c r="I19" s="38">
        <v>1633.45</v>
      </c>
      <c r="J19" s="38">
        <v>1781.1</v>
      </c>
      <c r="K19" s="38">
        <v>2493.54</v>
      </c>
      <c r="L19" s="38">
        <v>1424.88</v>
      </c>
      <c r="M19" s="38">
        <f>$F$19+$G$19+$H$19+$I$19+$J$19+$K$19+$L$19</f>
        <v>12233.32</v>
      </c>
      <c r="N19" s="29">
        <v>1</v>
      </c>
      <c r="O19" s="30">
        <f>ROUND($M$19*$N$19,3)</f>
        <v>12233.32</v>
      </c>
      <c r="P19" s="68"/>
      <c r="Q19" s="69"/>
      <c r="R19" s="56">
        <f>$Q$19+$P$19</f>
        <v>0</v>
      </c>
      <c r="S19" s="30">
        <f>$M$19*$P$19</f>
        <v>0</v>
      </c>
      <c r="T19" s="30">
        <f>$O$19*$Q$19</f>
        <v>0</v>
      </c>
      <c r="U19" s="30">
        <f>$T$19+$S$19</f>
        <v>0</v>
      </c>
      <c r="V19" s="30"/>
      <c r="W19" s="79"/>
    </row>
    <row r="20" spans="2:23" s="1" customFormat="1" ht="11.1" customHeight="1" outlineLevel="1" x14ac:dyDescent="0.2">
      <c r="B20" s="31"/>
      <c r="C20" s="32" t="s">
        <v>55</v>
      </c>
      <c r="D20" s="33" t="s">
        <v>56</v>
      </c>
      <c r="E20" s="33"/>
      <c r="F20" s="39">
        <v>1633.45</v>
      </c>
      <c r="G20" s="39">
        <v>1633.45</v>
      </c>
      <c r="H20" s="39">
        <v>1633.45</v>
      </c>
      <c r="I20" s="39">
        <v>1633.45</v>
      </c>
      <c r="J20" s="39">
        <v>1781.1</v>
      </c>
      <c r="K20" s="39">
        <v>2493.54</v>
      </c>
      <c r="L20" s="39">
        <v>1424.88</v>
      </c>
      <c r="M20" s="39">
        <f>$F$20+$G$20+$H$20+$I$20+$J$20+$K$20+$L$20</f>
        <v>12233.32</v>
      </c>
      <c r="N20" s="35">
        <f>0.15</f>
        <v>0.15</v>
      </c>
      <c r="O20" s="35">
        <f>ROUND($M$20*$N$20,3)</f>
        <v>1834.998</v>
      </c>
      <c r="P20" s="70"/>
      <c r="Q20" s="71"/>
      <c r="R20" s="40">
        <f>$Q$20+$P$20</f>
        <v>0</v>
      </c>
      <c r="S20" s="35">
        <f>$M$20*$P$20</f>
        <v>0</v>
      </c>
      <c r="T20" s="35">
        <f>$O$20*$Q$20</f>
        <v>0</v>
      </c>
      <c r="U20" s="35">
        <f>$T$20+$S$20</f>
        <v>0</v>
      </c>
      <c r="V20" s="36" t="s">
        <v>57</v>
      </c>
      <c r="W20" s="80"/>
    </row>
    <row r="21" spans="2:23" s="17" customFormat="1" ht="21.95" customHeight="1" outlineLevel="1" x14ac:dyDescent="0.15">
      <c r="B21" s="18">
        <v>3</v>
      </c>
      <c r="C21" s="19" t="s">
        <v>59</v>
      </c>
      <c r="D21" s="20" t="s">
        <v>53</v>
      </c>
      <c r="E21" s="20"/>
      <c r="F21" s="22">
        <v>1633.45</v>
      </c>
      <c r="G21" s="22">
        <v>1633.45</v>
      </c>
      <c r="H21" s="22">
        <v>1633.45</v>
      </c>
      <c r="I21" s="22">
        <v>1633.45</v>
      </c>
      <c r="J21" s="22">
        <v>1781.1</v>
      </c>
      <c r="K21" s="22">
        <v>2493.54</v>
      </c>
      <c r="L21" s="22">
        <v>1424.88</v>
      </c>
      <c r="M21" s="22">
        <v>12233.32</v>
      </c>
      <c r="N21" s="23"/>
      <c r="O21" s="22">
        <v>12233.32</v>
      </c>
      <c r="P21" s="67"/>
      <c r="Q21" s="67"/>
      <c r="R21" s="23">
        <f>$U$21/$O$21</f>
        <v>0</v>
      </c>
      <c r="S21" s="23">
        <f>$S$22+$S$23+$S$24+$S$25</f>
        <v>0</v>
      </c>
      <c r="T21" s="23">
        <f>$T$22+$T$23+$T$24+$T$25</f>
        <v>0</v>
      </c>
      <c r="U21" s="23">
        <f>$U$22+$U$23+$U$24+$U$25</f>
        <v>0</v>
      </c>
      <c r="V21" s="24"/>
      <c r="W21" s="78"/>
    </row>
    <row r="22" spans="2:23" s="25" customFormat="1" ht="11.1" customHeight="1" outlineLevel="1" x14ac:dyDescent="0.2">
      <c r="B22" s="26"/>
      <c r="C22" s="27" t="s">
        <v>25</v>
      </c>
      <c r="D22" s="28" t="s">
        <v>53</v>
      </c>
      <c r="E22" s="28"/>
      <c r="F22" s="38">
        <v>1633.45</v>
      </c>
      <c r="G22" s="38">
        <v>1633.45</v>
      </c>
      <c r="H22" s="38">
        <v>1633.45</v>
      </c>
      <c r="I22" s="38">
        <v>1633.45</v>
      </c>
      <c r="J22" s="38">
        <v>1781.1</v>
      </c>
      <c r="K22" s="38">
        <v>2493.54</v>
      </c>
      <c r="L22" s="38">
        <v>1424.88</v>
      </c>
      <c r="M22" s="38">
        <f>$F$22+$G$22+$H$22+$I$22+$J$22+$K$22+$L$22</f>
        <v>12233.32</v>
      </c>
      <c r="N22" s="29">
        <v>1</v>
      </c>
      <c r="O22" s="30">
        <f>ROUND($M$22*$N$22,3)</f>
        <v>12233.32</v>
      </c>
      <c r="P22" s="68"/>
      <c r="Q22" s="69"/>
      <c r="R22" s="56">
        <f>$Q$22+$P$22</f>
        <v>0</v>
      </c>
      <c r="S22" s="30">
        <f>$M$22*$P$22</f>
        <v>0</v>
      </c>
      <c r="T22" s="30">
        <f>$O$22*$Q$22</f>
        <v>0</v>
      </c>
      <c r="U22" s="30">
        <f>$T$22+$S$22</f>
        <v>0</v>
      </c>
      <c r="V22" s="30"/>
      <c r="W22" s="79"/>
    </row>
    <row r="23" spans="2:23" s="1" customFormat="1" ht="11.1" customHeight="1" outlineLevel="1" x14ac:dyDescent="0.2">
      <c r="B23" s="31"/>
      <c r="C23" s="32" t="s">
        <v>60</v>
      </c>
      <c r="D23" s="33" t="s">
        <v>61</v>
      </c>
      <c r="E23" s="33"/>
      <c r="F23" s="39">
        <v>1633.45</v>
      </c>
      <c r="G23" s="39">
        <v>1633.45</v>
      </c>
      <c r="H23" s="39">
        <v>1633.45</v>
      </c>
      <c r="I23" s="39">
        <v>1633.45</v>
      </c>
      <c r="J23" s="39">
        <v>1781.1</v>
      </c>
      <c r="K23" s="39">
        <v>2493.54</v>
      </c>
      <c r="L23" s="39">
        <v>1424.88</v>
      </c>
      <c r="M23" s="39">
        <f>$F$23+$G$23+$H$23+$I$23+$J$23+$K$23+$L$23</f>
        <v>12233.32</v>
      </c>
      <c r="N23" s="35">
        <f>3</f>
        <v>3</v>
      </c>
      <c r="O23" s="35">
        <f>ROUND($M$23*$N$23,3)</f>
        <v>36699.96</v>
      </c>
      <c r="P23" s="70"/>
      <c r="Q23" s="71"/>
      <c r="R23" s="40">
        <f>$Q$23+$P$23</f>
        <v>0</v>
      </c>
      <c r="S23" s="35">
        <f>$M$23*$P$23</f>
        <v>0</v>
      </c>
      <c r="T23" s="35">
        <f>$O$23*$Q$23</f>
        <v>0</v>
      </c>
      <c r="U23" s="35">
        <f>$T$23+$S$23</f>
        <v>0</v>
      </c>
      <c r="V23" s="36"/>
      <c r="W23" s="80"/>
    </row>
    <row r="24" spans="2:23" s="1" customFormat="1" ht="11.1" customHeight="1" outlineLevel="1" x14ac:dyDescent="0.2">
      <c r="B24" s="31"/>
      <c r="C24" s="32" t="s">
        <v>62</v>
      </c>
      <c r="D24" s="33" t="s">
        <v>63</v>
      </c>
      <c r="E24" s="33"/>
      <c r="F24" s="39">
        <v>1633.45</v>
      </c>
      <c r="G24" s="39">
        <v>1633.45</v>
      </c>
      <c r="H24" s="39">
        <v>1633.45</v>
      </c>
      <c r="I24" s="39">
        <v>1633.45</v>
      </c>
      <c r="J24" s="39">
        <v>1781.1</v>
      </c>
      <c r="K24" s="39">
        <v>2493.54</v>
      </c>
      <c r="L24" s="39">
        <v>1424.88</v>
      </c>
      <c r="M24" s="39">
        <f>$F$24+$G$24+$H$24+$I$24+$J$24+$K$24+$L$24</f>
        <v>12233.32</v>
      </c>
      <c r="N24" s="40">
        <v>0.33</v>
      </c>
      <c r="O24" s="35">
        <f>ROUND($M$24*$N$24,3)</f>
        <v>4036.9960000000001</v>
      </c>
      <c r="P24" s="70"/>
      <c r="Q24" s="71"/>
      <c r="R24" s="40">
        <f>$Q$24+$P$24</f>
        <v>0</v>
      </c>
      <c r="S24" s="35">
        <f>$M$24*$P$24</f>
        <v>0</v>
      </c>
      <c r="T24" s="35">
        <f>$O$24*$Q$24</f>
        <v>0</v>
      </c>
      <c r="U24" s="35">
        <f>$T$24+$S$24</f>
        <v>0</v>
      </c>
      <c r="V24" s="36"/>
      <c r="W24" s="80"/>
    </row>
    <row r="25" spans="2:23" s="1" customFormat="1" ht="11.1" customHeight="1" outlineLevel="1" x14ac:dyDescent="0.2">
      <c r="B25" s="31"/>
      <c r="C25" s="32" t="s">
        <v>64</v>
      </c>
      <c r="D25" s="33" t="s">
        <v>56</v>
      </c>
      <c r="E25" s="33"/>
      <c r="F25" s="39">
        <v>1633.45</v>
      </c>
      <c r="G25" s="39">
        <v>1633.45</v>
      </c>
      <c r="H25" s="39">
        <v>1633.45</v>
      </c>
      <c r="I25" s="39">
        <v>1633.45</v>
      </c>
      <c r="J25" s="39">
        <v>1781.1</v>
      </c>
      <c r="K25" s="39">
        <v>2493.54</v>
      </c>
      <c r="L25" s="39">
        <v>1424.88</v>
      </c>
      <c r="M25" s="39">
        <f>$F$25+$G$25+$H$25+$I$25+$J$25+$K$25+$L$25</f>
        <v>12233.32</v>
      </c>
      <c r="N25" s="41">
        <v>10</v>
      </c>
      <c r="O25" s="35">
        <f>ROUND($M$25*$N$25,3)</f>
        <v>122333.2</v>
      </c>
      <c r="P25" s="70"/>
      <c r="Q25" s="71"/>
      <c r="R25" s="40">
        <f>$Q$25+$P$25</f>
        <v>0</v>
      </c>
      <c r="S25" s="35">
        <f>$M$25*$P$25</f>
        <v>0</v>
      </c>
      <c r="T25" s="35">
        <f>$O$25*$Q$25</f>
        <v>0</v>
      </c>
      <c r="U25" s="35">
        <f>$T$25+$S$25</f>
        <v>0</v>
      </c>
      <c r="V25" s="36"/>
      <c r="W25" s="80"/>
    </row>
    <row r="26" spans="2:23" s="17" customFormat="1" ht="32.1" customHeight="1" outlineLevel="1" x14ac:dyDescent="0.15">
      <c r="B26" s="18">
        <v>4</v>
      </c>
      <c r="C26" s="19" t="s">
        <v>65</v>
      </c>
      <c r="D26" s="20" t="s">
        <v>53</v>
      </c>
      <c r="E26" s="20"/>
      <c r="F26" s="21">
        <v>380.13</v>
      </c>
      <c r="G26" s="21">
        <v>380.13</v>
      </c>
      <c r="H26" s="21">
        <v>380.13</v>
      </c>
      <c r="I26" s="21">
        <v>380.13</v>
      </c>
      <c r="J26" s="21">
        <v>353.45</v>
      </c>
      <c r="K26" s="21">
        <v>494.83</v>
      </c>
      <c r="L26" s="21">
        <v>283.56</v>
      </c>
      <c r="M26" s="22">
        <v>2652.36</v>
      </c>
      <c r="N26" s="23"/>
      <c r="O26" s="22">
        <v>2652.36</v>
      </c>
      <c r="P26" s="67"/>
      <c r="Q26" s="67"/>
      <c r="R26" s="23">
        <f>$U$26/$O$26</f>
        <v>0</v>
      </c>
      <c r="S26" s="23">
        <f>$S$27+$S$28+$S$29+$S$30</f>
        <v>0</v>
      </c>
      <c r="T26" s="23">
        <f>$T$27+$T$28+$T$29+$T$30</f>
        <v>0</v>
      </c>
      <c r="U26" s="23">
        <f>$U$27+$U$28+$U$29+$U$30</f>
        <v>0</v>
      </c>
      <c r="V26" s="24" t="s">
        <v>54</v>
      </c>
      <c r="W26" s="78"/>
    </row>
    <row r="27" spans="2:23" s="25" customFormat="1" ht="11.1" customHeight="1" outlineLevel="1" x14ac:dyDescent="0.2">
      <c r="B27" s="26"/>
      <c r="C27" s="27" t="s">
        <v>25</v>
      </c>
      <c r="D27" s="28" t="s">
        <v>53</v>
      </c>
      <c r="E27" s="28"/>
      <c r="F27" s="29">
        <v>380.13</v>
      </c>
      <c r="G27" s="29">
        <v>380.13</v>
      </c>
      <c r="H27" s="29">
        <v>380.13</v>
      </c>
      <c r="I27" s="29">
        <v>380.13</v>
      </c>
      <c r="J27" s="29">
        <v>353.45</v>
      </c>
      <c r="K27" s="29">
        <v>494.83</v>
      </c>
      <c r="L27" s="29">
        <v>283.56</v>
      </c>
      <c r="M27" s="29">
        <f>$F$27+$G$27+$H$27+$I$27+$J$27+$K$27+$L$27</f>
        <v>2652.36</v>
      </c>
      <c r="N27" s="29">
        <v>1</v>
      </c>
      <c r="O27" s="30">
        <f>ROUND($M$27*$N$27,3)</f>
        <v>2652.36</v>
      </c>
      <c r="P27" s="68"/>
      <c r="Q27" s="69"/>
      <c r="R27" s="56">
        <f>$Q$27+$P$27</f>
        <v>0</v>
      </c>
      <c r="S27" s="30">
        <f>$M$27*$P$27</f>
        <v>0</v>
      </c>
      <c r="T27" s="30">
        <f>$O$27*$Q$27</f>
        <v>0</v>
      </c>
      <c r="U27" s="30">
        <f>$T$27+$S$27</f>
        <v>0</v>
      </c>
      <c r="V27" s="30"/>
      <c r="W27" s="79"/>
    </row>
    <row r="28" spans="2:23" s="1" customFormat="1" ht="11.1" customHeight="1" outlineLevel="1" x14ac:dyDescent="0.2">
      <c r="B28" s="31"/>
      <c r="C28" s="32" t="s">
        <v>60</v>
      </c>
      <c r="D28" s="33" t="s">
        <v>61</v>
      </c>
      <c r="E28" s="33"/>
      <c r="F28" s="34">
        <v>380.13</v>
      </c>
      <c r="G28" s="34">
        <v>380.13</v>
      </c>
      <c r="H28" s="34">
        <v>380.13</v>
      </c>
      <c r="I28" s="34">
        <v>380.13</v>
      </c>
      <c r="J28" s="34">
        <v>353.45</v>
      </c>
      <c r="K28" s="34">
        <v>494.83</v>
      </c>
      <c r="L28" s="34">
        <v>283.56</v>
      </c>
      <c r="M28" s="34">
        <f>$F$28+$G$28+$H$28+$I$28+$J$28+$K$28+$L$28</f>
        <v>2652.36</v>
      </c>
      <c r="N28" s="35">
        <f>3</f>
        <v>3</v>
      </c>
      <c r="O28" s="35">
        <f>ROUND($M$28*$N$28,3)</f>
        <v>7957.08</v>
      </c>
      <c r="P28" s="70"/>
      <c r="Q28" s="71"/>
      <c r="R28" s="40">
        <f>$Q$28+$P$28</f>
        <v>0</v>
      </c>
      <c r="S28" s="35">
        <f>$M$28*$P$28</f>
        <v>0</v>
      </c>
      <c r="T28" s="35">
        <f>$O$28*$Q$28</f>
        <v>0</v>
      </c>
      <c r="U28" s="35">
        <f>$T$28+$S$28</f>
        <v>0</v>
      </c>
      <c r="V28" s="36"/>
      <c r="W28" s="80"/>
    </row>
    <row r="29" spans="2:23" s="1" customFormat="1" ht="11.1" customHeight="1" outlineLevel="1" x14ac:dyDescent="0.2">
      <c r="B29" s="31"/>
      <c r="C29" s="32" t="s">
        <v>62</v>
      </c>
      <c r="D29" s="33" t="s">
        <v>63</v>
      </c>
      <c r="E29" s="33"/>
      <c r="F29" s="34">
        <v>380.13</v>
      </c>
      <c r="G29" s="34">
        <v>380.13</v>
      </c>
      <c r="H29" s="34">
        <v>380.13</v>
      </c>
      <c r="I29" s="34">
        <v>380.13</v>
      </c>
      <c r="J29" s="34">
        <v>353.45</v>
      </c>
      <c r="K29" s="34">
        <v>494.83</v>
      </c>
      <c r="L29" s="34">
        <v>283.56</v>
      </c>
      <c r="M29" s="34">
        <f>$F$29+$G$29+$H$29+$I$29+$J$29+$K$29+$L$29</f>
        <v>2652.36</v>
      </c>
      <c r="N29" s="35">
        <f>0.33</f>
        <v>0.33</v>
      </c>
      <c r="O29" s="35">
        <f>ROUND($M$29*$N$29,3)</f>
        <v>875.279</v>
      </c>
      <c r="P29" s="70"/>
      <c r="Q29" s="71"/>
      <c r="R29" s="40">
        <f>$Q$29+$P$29</f>
        <v>0</v>
      </c>
      <c r="S29" s="35">
        <f>$M$29*$P$29</f>
        <v>0</v>
      </c>
      <c r="T29" s="35">
        <f>$O$29*$Q$29</f>
        <v>0</v>
      </c>
      <c r="U29" s="35">
        <f>$T$29+$S$29</f>
        <v>0</v>
      </c>
      <c r="V29" s="36"/>
      <c r="W29" s="80"/>
    </row>
    <row r="30" spans="2:23" s="1" customFormat="1" ht="11.1" customHeight="1" outlineLevel="1" x14ac:dyDescent="0.2">
      <c r="B30" s="31"/>
      <c r="C30" s="32" t="s">
        <v>66</v>
      </c>
      <c r="D30" s="33" t="s">
        <v>56</v>
      </c>
      <c r="E30" s="33"/>
      <c r="F30" s="34">
        <v>380.13</v>
      </c>
      <c r="G30" s="34">
        <v>380.13</v>
      </c>
      <c r="H30" s="34">
        <v>380.13</v>
      </c>
      <c r="I30" s="34">
        <v>380.13</v>
      </c>
      <c r="J30" s="34">
        <v>353.45</v>
      </c>
      <c r="K30" s="34">
        <v>494.83</v>
      </c>
      <c r="L30" s="34">
        <v>283.56</v>
      </c>
      <c r="M30" s="34">
        <f>$F$30+$G$30+$H$30+$I$30+$J$30+$K$30+$L$30</f>
        <v>2652.36</v>
      </c>
      <c r="N30" s="35">
        <f>18</f>
        <v>18</v>
      </c>
      <c r="O30" s="66">
        <f>ROUND($M$30*$N$30,3)</f>
        <v>47742.48</v>
      </c>
      <c r="P30" s="70"/>
      <c r="Q30" s="71"/>
      <c r="R30" s="40">
        <f>$Q$30+$P$30</f>
        <v>0</v>
      </c>
      <c r="S30" s="35">
        <f>$M$30*$P$30</f>
        <v>0</v>
      </c>
      <c r="T30" s="35">
        <f>$O$30*$Q$30</f>
        <v>0</v>
      </c>
      <c r="U30" s="35">
        <f>$T$30+$S$30</f>
        <v>0</v>
      </c>
      <c r="V30" s="36"/>
      <c r="W30" s="80"/>
    </row>
    <row r="31" spans="2:23" s="17" customFormat="1" ht="21.95" customHeight="1" outlineLevel="1" x14ac:dyDescent="0.15">
      <c r="B31" s="18">
        <v>5</v>
      </c>
      <c r="C31" s="19" t="s">
        <v>67</v>
      </c>
      <c r="D31" s="20" t="s">
        <v>53</v>
      </c>
      <c r="E31" s="20"/>
      <c r="F31" s="21">
        <v>76.75</v>
      </c>
      <c r="G31" s="21">
        <v>76.75</v>
      </c>
      <c r="H31" s="21">
        <v>76.75</v>
      </c>
      <c r="I31" s="21">
        <v>76.75</v>
      </c>
      <c r="J31" s="21">
        <v>78</v>
      </c>
      <c r="K31" s="21">
        <v>109.2</v>
      </c>
      <c r="L31" s="21">
        <v>62.4</v>
      </c>
      <c r="M31" s="21">
        <v>556.6</v>
      </c>
      <c r="N31" s="23"/>
      <c r="O31" s="21">
        <v>556.6</v>
      </c>
      <c r="P31" s="67"/>
      <c r="Q31" s="67"/>
      <c r="R31" s="23">
        <f>$U$31/$O$31</f>
        <v>0</v>
      </c>
      <c r="S31" s="23">
        <f>$S$32+$S$33</f>
        <v>0</v>
      </c>
      <c r="T31" s="23">
        <f>$T$32+$T$33</f>
        <v>0</v>
      </c>
      <c r="U31" s="23">
        <f>$U$32+$U$33</f>
        <v>0</v>
      </c>
      <c r="V31" s="24"/>
      <c r="W31" s="78"/>
    </row>
    <row r="32" spans="2:23" s="25" customFormat="1" ht="11.1" customHeight="1" outlineLevel="1" x14ac:dyDescent="0.2">
      <c r="B32" s="26"/>
      <c r="C32" s="27" t="s">
        <v>25</v>
      </c>
      <c r="D32" s="28" t="s">
        <v>53</v>
      </c>
      <c r="E32" s="28"/>
      <c r="F32" s="29">
        <v>76.75</v>
      </c>
      <c r="G32" s="29">
        <v>76.75</v>
      </c>
      <c r="H32" s="29">
        <v>76.75</v>
      </c>
      <c r="I32" s="29">
        <v>76.75</v>
      </c>
      <c r="J32" s="29">
        <v>78</v>
      </c>
      <c r="K32" s="29">
        <v>109.2</v>
      </c>
      <c r="L32" s="29">
        <v>62.4</v>
      </c>
      <c r="M32" s="29">
        <f>$F$32+$G$32+$H$32+$I$32+$J$32+$K$32+$L$32</f>
        <v>556.6</v>
      </c>
      <c r="N32" s="29">
        <v>1</v>
      </c>
      <c r="O32" s="30">
        <f>ROUND($M$32*$N$32,3)</f>
        <v>556.6</v>
      </c>
      <c r="P32" s="68"/>
      <c r="Q32" s="69"/>
      <c r="R32" s="56">
        <f>$Q$32+$P$32</f>
        <v>0</v>
      </c>
      <c r="S32" s="30">
        <f>$M$32*$P$32</f>
        <v>0</v>
      </c>
      <c r="T32" s="30">
        <f>$O$32*$Q$32</f>
        <v>0</v>
      </c>
      <c r="U32" s="30">
        <f>$T$32+$S$32</f>
        <v>0</v>
      </c>
      <c r="V32" s="30"/>
      <c r="W32" s="79"/>
    </row>
    <row r="33" spans="2:23" s="1" customFormat="1" ht="11.1" customHeight="1" outlineLevel="1" x14ac:dyDescent="0.2">
      <c r="B33" s="31"/>
      <c r="C33" s="32" t="s">
        <v>55</v>
      </c>
      <c r="D33" s="33" t="s">
        <v>56</v>
      </c>
      <c r="E33" s="33"/>
      <c r="F33" s="34">
        <v>76.75</v>
      </c>
      <c r="G33" s="34">
        <v>76.75</v>
      </c>
      <c r="H33" s="34">
        <v>76.75</v>
      </c>
      <c r="I33" s="34">
        <v>76.75</v>
      </c>
      <c r="J33" s="34">
        <v>78</v>
      </c>
      <c r="K33" s="34">
        <v>109.2</v>
      </c>
      <c r="L33" s="34">
        <v>62.4</v>
      </c>
      <c r="M33" s="34">
        <f>$F$33+$G$33+$H$33+$I$33+$J$33+$K$33+$L$33</f>
        <v>556.6</v>
      </c>
      <c r="N33" s="40">
        <v>0.15</v>
      </c>
      <c r="O33" s="35">
        <f>ROUND($M$33*$N$33,3)</f>
        <v>83.49</v>
      </c>
      <c r="P33" s="70"/>
      <c r="Q33" s="71"/>
      <c r="R33" s="40">
        <f>$Q$33+$P$33</f>
        <v>0</v>
      </c>
      <c r="S33" s="35">
        <f>$M$33*$P$33</f>
        <v>0</v>
      </c>
      <c r="T33" s="35">
        <f>$O$33*$Q$33</f>
        <v>0</v>
      </c>
      <c r="U33" s="35">
        <f>$T$33+$S$33</f>
        <v>0</v>
      </c>
      <c r="V33" s="36" t="s">
        <v>57</v>
      </c>
      <c r="W33" s="80"/>
    </row>
    <row r="34" spans="2:23" s="17" customFormat="1" ht="21.95" customHeight="1" outlineLevel="1" x14ac:dyDescent="0.15">
      <c r="B34" s="18">
        <v>6</v>
      </c>
      <c r="C34" s="19" t="s">
        <v>68</v>
      </c>
      <c r="D34" s="20" t="s">
        <v>53</v>
      </c>
      <c r="E34" s="20"/>
      <c r="F34" s="21">
        <v>76.75</v>
      </c>
      <c r="G34" s="21">
        <v>76.75</v>
      </c>
      <c r="H34" s="21">
        <v>76.75</v>
      </c>
      <c r="I34" s="21">
        <v>76.75</v>
      </c>
      <c r="J34" s="21">
        <v>78</v>
      </c>
      <c r="K34" s="21">
        <v>109.2</v>
      </c>
      <c r="L34" s="21">
        <v>62.4</v>
      </c>
      <c r="M34" s="21">
        <v>556.6</v>
      </c>
      <c r="N34" s="23"/>
      <c r="O34" s="21">
        <v>556.6</v>
      </c>
      <c r="P34" s="67"/>
      <c r="Q34" s="67"/>
      <c r="R34" s="23">
        <f>$U$34/$O$34</f>
        <v>0</v>
      </c>
      <c r="S34" s="23">
        <f>$S$35+$S$36+$S$37+$S$38</f>
        <v>0</v>
      </c>
      <c r="T34" s="23">
        <f>$T$35+$T$36+$T$37+$T$38</f>
        <v>0</v>
      </c>
      <c r="U34" s="23">
        <f>$U$35+$U$36+$U$37+$U$38</f>
        <v>0</v>
      </c>
      <c r="V34" s="24"/>
      <c r="W34" s="78"/>
    </row>
    <row r="35" spans="2:23" s="25" customFormat="1" ht="11.1" customHeight="1" outlineLevel="1" x14ac:dyDescent="0.2">
      <c r="B35" s="26"/>
      <c r="C35" s="27" t="s">
        <v>25</v>
      </c>
      <c r="D35" s="28" t="s">
        <v>53</v>
      </c>
      <c r="E35" s="28"/>
      <c r="F35" s="29">
        <v>76.75</v>
      </c>
      <c r="G35" s="29">
        <v>76.75</v>
      </c>
      <c r="H35" s="29">
        <v>76.75</v>
      </c>
      <c r="I35" s="29">
        <v>76.75</v>
      </c>
      <c r="J35" s="29">
        <v>78</v>
      </c>
      <c r="K35" s="29">
        <v>109.2</v>
      </c>
      <c r="L35" s="29">
        <v>62.4</v>
      </c>
      <c r="M35" s="29">
        <f>$F$35+$G$35+$H$35+$I$35+$J$35+$K$35+$L$35</f>
        <v>556.6</v>
      </c>
      <c r="N35" s="29">
        <v>1</v>
      </c>
      <c r="O35" s="30">
        <f>ROUND($M$35*$N$35,3)</f>
        <v>556.6</v>
      </c>
      <c r="P35" s="68"/>
      <c r="Q35" s="69"/>
      <c r="R35" s="56">
        <f>$Q$35+$P$35</f>
        <v>0</v>
      </c>
      <c r="S35" s="30">
        <f>$M$35*$P$35</f>
        <v>0</v>
      </c>
      <c r="T35" s="30">
        <f>$O$35*$Q$35</f>
        <v>0</v>
      </c>
      <c r="U35" s="30">
        <f>$T$35+$S$35</f>
        <v>0</v>
      </c>
      <c r="V35" s="30"/>
      <c r="W35" s="79"/>
    </row>
    <row r="36" spans="2:23" s="1" customFormat="1" ht="11.1" customHeight="1" outlineLevel="1" x14ac:dyDescent="0.2">
      <c r="B36" s="31"/>
      <c r="C36" s="32" t="s">
        <v>60</v>
      </c>
      <c r="D36" s="33" t="s">
        <v>61</v>
      </c>
      <c r="E36" s="33"/>
      <c r="F36" s="34">
        <v>76.75</v>
      </c>
      <c r="G36" s="34">
        <v>76.75</v>
      </c>
      <c r="H36" s="34">
        <v>76.75</v>
      </c>
      <c r="I36" s="34">
        <v>76.75</v>
      </c>
      <c r="J36" s="34">
        <v>78</v>
      </c>
      <c r="K36" s="34">
        <v>109.2</v>
      </c>
      <c r="L36" s="34">
        <v>62.4</v>
      </c>
      <c r="M36" s="34">
        <f>$F$36+$G$36+$H$36+$I$36+$J$36+$K$36+$L$36</f>
        <v>556.6</v>
      </c>
      <c r="N36" s="41">
        <v>4</v>
      </c>
      <c r="O36" s="35">
        <f>ROUND($M$36*$N$36,3)</f>
        <v>2226.4</v>
      </c>
      <c r="P36" s="70"/>
      <c r="Q36" s="71"/>
      <c r="R36" s="40">
        <f>$Q$36+$P$36</f>
        <v>0</v>
      </c>
      <c r="S36" s="35">
        <f>$M$36*$P$36</f>
        <v>0</v>
      </c>
      <c r="T36" s="35">
        <f>$O$36*$Q$36</f>
        <v>0</v>
      </c>
      <c r="U36" s="35">
        <f>$T$36+$S$36</f>
        <v>0</v>
      </c>
      <c r="V36" s="36"/>
      <c r="W36" s="80"/>
    </row>
    <row r="37" spans="2:23" s="1" customFormat="1" ht="11.1" customHeight="1" outlineLevel="1" x14ac:dyDescent="0.2">
      <c r="B37" s="31"/>
      <c r="C37" s="32" t="s">
        <v>62</v>
      </c>
      <c r="D37" s="33" t="s">
        <v>63</v>
      </c>
      <c r="E37" s="33"/>
      <c r="F37" s="34">
        <v>76.75</v>
      </c>
      <c r="G37" s="34">
        <v>76.75</v>
      </c>
      <c r="H37" s="34">
        <v>76.75</v>
      </c>
      <c r="I37" s="34">
        <v>76.75</v>
      </c>
      <c r="J37" s="34">
        <v>78</v>
      </c>
      <c r="K37" s="34">
        <v>109.2</v>
      </c>
      <c r="L37" s="34">
        <v>62.4</v>
      </c>
      <c r="M37" s="34">
        <f>$F$37+$G$37+$H$37+$I$37+$J$37+$K$37+$L$37</f>
        <v>556.6</v>
      </c>
      <c r="N37" s="41">
        <v>4</v>
      </c>
      <c r="O37" s="35">
        <f>ROUND($M$37*$N$37,3)</f>
        <v>2226.4</v>
      </c>
      <c r="P37" s="70"/>
      <c r="Q37" s="71"/>
      <c r="R37" s="40">
        <f>$Q$37+$P$37</f>
        <v>0</v>
      </c>
      <c r="S37" s="35">
        <f>$M$37*$P$37</f>
        <v>0</v>
      </c>
      <c r="T37" s="35">
        <f>$O$37*$Q$37</f>
        <v>0</v>
      </c>
      <c r="U37" s="35">
        <f>$T$37+$S$37</f>
        <v>0</v>
      </c>
      <c r="V37" s="36"/>
      <c r="W37" s="80"/>
    </row>
    <row r="38" spans="2:23" s="1" customFormat="1" ht="11.1" customHeight="1" outlineLevel="1" x14ac:dyDescent="0.2">
      <c r="B38" s="31"/>
      <c r="C38" s="32" t="s">
        <v>64</v>
      </c>
      <c r="D38" s="33" t="s">
        <v>56</v>
      </c>
      <c r="E38" s="33"/>
      <c r="F38" s="34">
        <v>76.75</v>
      </c>
      <c r="G38" s="34">
        <v>76.75</v>
      </c>
      <c r="H38" s="34">
        <v>76.75</v>
      </c>
      <c r="I38" s="34">
        <v>76.75</v>
      </c>
      <c r="J38" s="34">
        <v>78</v>
      </c>
      <c r="K38" s="34">
        <v>109.2</v>
      </c>
      <c r="L38" s="34">
        <v>62.4</v>
      </c>
      <c r="M38" s="34">
        <f>$F$38+$G$38+$H$38+$I$38+$J$38+$K$38+$L$38</f>
        <v>556.6</v>
      </c>
      <c r="N38" s="35">
        <f>35</f>
        <v>35</v>
      </c>
      <c r="O38" s="35">
        <f>ROUND($M$38*$N$38,3)</f>
        <v>19481</v>
      </c>
      <c r="P38" s="70"/>
      <c r="Q38" s="71"/>
      <c r="R38" s="40">
        <f>$Q$38+$P$38</f>
        <v>0</v>
      </c>
      <c r="S38" s="35">
        <f>$M$38*$P$38</f>
        <v>0</v>
      </c>
      <c r="T38" s="35">
        <f>$O$38*$Q$38</f>
        <v>0</v>
      </c>
      <c r="U38" s="35">
        <f>$T$38+$S$38</f>
        <v>0</v>
      </c>
      <c r="V38" s="36"/>
      <c r="W38" s="80"/>
    </row>
    <row r="39" spans="2:23" s="1" customFormat="1" ht="12" customHeight="1" x14ac:dyDescent="0.2">
      <c r="B39" s="7"/>
      <c r="C39" s="8" t="s">
        <v>69</v>
      </c>
      <c r="D39" s="9"/>
      <c r="E39" s="9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72"/>
      <c r="Q39" s="72"/>
      <c r="R39" s="10"/>
      <c r="S39" s="10">
        <f>$S$40+$S$70+$S$79</f>
        <v>0</v>
      </c>
      <c r="T39" s="10">
        <f>$T$40+$T$70+$T$79</f>
        <v>0</v>
      </c>
      <c r="U39" s="10">
        <f>$U$40+$U$70+$U$79</f>
        <v>0</v>
      </c>
      <c r="V39" s="10"/>
      <c r="W39" s="72"/>
    </row>
    <row r="40" spans="2:23" s="4" customFormat="1" ht="24.95" customHeight="1" outlineLevel="1" x14ac:dyDescent="0.2">
      <c r="B40" s="11"/>
      <c r="C40" s="12" t="s">
        <v>70</v>
      </c>
      <c r="D40" s="13"/>
      <c r="E40" s="13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73"/>
      <c r="Q40" s="73"/>
      <c r="R40" s="12"/>
      <c r="S40" s="14">
        <f>$S$41+$S$50+$S$53+$S$58+$S$61+$S$64+$S$67</f>
        <v>0</v>
      </c>
      <c r="T40" s="14">
        <f>$T$41+$T$50+$T$53+$T$58+$T$61+$T$64+$T$67</f>
        <v>0</v>
      </c>
      <c r="U40" s="15">
        <f>$U$41+$U$50+$U$53+$U$58+$U$61+$U$64+$U$67</f>
        <v>0</v>
      </c>
      <c r="V40" s="16"/>
      <c r="W40" s="77"/>
    </row>
    <row r="41" spans="2:23" s="17" customFormat="1" ht="11.1" customHeight="1" outlineLevel="1" x14ac:dyDescent="0.15">
      <c r="B41" s="18">
        <v>7</v>
      </c>
      <c r="C41" s="19" t="s">
        <v>71</v>
      </c>
      <c r="D41" s="20" t="s">
        <v>53</v>
      </c>
      <c r="E41" s="20"/>
      <c r="F41" s="21">
        <v>18.75</v>
      </c>
      <c r="G41" s="21">
        <v>18.75</v>
      </c>
      <c r="H41" s="21">
        <v>18.75</v>
      </c>
      <c r="I41" s="21">
        <v>18.75</v>
      </c>
      <c r="J41" s="21">
        <v>34.799999999999997</v>
      </c>
      <c r="K41" s="21">
        <v>48.72</v>
      </c>
      <c r="L41" s="21">
        <v>27.84</v>
      </c>
      <c r="M41" s="21">
        <v>186.36</v>
      </c>
      <c r="N41" s="23"/>
      <c r="O41" s="21">
        <v>186.36</v>
      </c>
      <c r="P41" s="67"/>
      <c r="Q41" s="67"/>
      <c r="R41" s="23">
        <f>$U$41/$O$41</f>
        <v>0</v>
      </c>
      <c r="S41" s="23">
        <f>$S$42+$S$43+$S$44+$S$45+$S$46+$S$47+$S$48+$S$49</f>
        <v>0</v>
      </c>
      <c r="T41" s="23">
        <f>$T$42+$T$43+$T$44+$T$45+$T$46+$T$47+$T$48+$T$49</f>
        <v>0</v>
      </c>
      <c r="U41" s="23">
        <f>$U$42+$U$43+$U$44+$U$45+$U$46+$U$47+$U$48+$U$49</f>
        <v>0</v>
      </c>
      <c r="V41" s="24"/>
      <c r="W41" s="78"/>
    </row>
    <row r="42" spans="2:23" s="25" customFormat="1" ht="11.1" customHeight="1" outlineLevel="1" x14ac:dyDescent="0.2">
      <c r="B42" s="26"/>
      <c r="C42" s="27" t="s">
        <v>25</v>
      </c>
      <c r="D42" s="28" t="s">
        <v>53</v>
      </c>
      <c r="E42" s="28"/>
      <c r="F42" s="29">
        <v>18.75</v>
      </c>
      <c r="G42" s="29">
        <v>18.75</v>
      </c>
      <c r="H42" s="29">
        <v>18.75</v>
      </c>
      <c r="I42" s="29">
        <v>18.75</v>
      </c>
      <c r="J42" s="29">
        <v>34.799999999999997</v>
      </c>
      <c r="K42" s="29">
        <v>48.72</v>
      </c>
      <c r="L42" s="29">
        <v>27.84</v>
      </c>
      <c r="M42" s="29">
        <f>$F$42+$G$42+$H$42+$I$42+$J$42+$K$42+$L$42</f>
        <v>186.35999999999999</v>
      </c>
      <c r="N42" s="29">
        <v>1</v>
      </c>
      <c r="O42" s="30">
        <f>ROUND($M$42*$N$42,3)</f>
        <v>186.36</v>
      </c>
      <c r="P42" s="68"/>
      <c r="Q42" s="69"/>
      <c r="R42" s="56">
        <f>$Q$42+$P$42</f>
        <v>0</v>
      </c>
      <c r="S42" s="30">
        <f>$M$42*$P$42</f>
        <v>0</v>
      </c>
      <c r="T42" s="30">
        <f>$O$42*$Q$42</f>
        <v>0</v>
      </c>
      <c r="U42" s="30">
        <f>$T$42+$S$42</f>
        <v>0</v>
      </c>
      <c r="V42" s="30"/>
      <c r="W42" s="79"/>
    </row>
    <row r="43" spans="2:23" s="1" customFormat="1" ht="11.1" customHeight="1" outlineLevel="1" x14ac:dyDescent="0.2">
      <c r="B43" s="31"/>
      <c r="C43" s="32" t="s">
        <v>72</v>
      </c>
      <c r="D43" s="33" t="s">
        <v>53</v>
      </c>
      <c r="E43" s="33"/>
      <c r="F43" s="34">
        <v>18.75</v>
      </c>
      <c r="G43" s="34">
        <v>18.75</v>
      </c>
      <c r="H43" s="34">
        <v>18.75</v>
      </c>
      <c r="I43" s="34">
        <v>18.75</v>
      </c>
      <c r="J43" s="34">
        <v>34.799999999999997</v>
      </c>
      <c r="K43" s="34">
        <v>48.72</v>
      </c>
      <c r="L43" s="34">
        <v>27.84</v>
      </c>
      <c r="M43" s="34">
        <f>$F$43+$G$43+$H$43+$I$43+$J$43+$K$43+$L$43</f>
        <v>186.35999999999999</v>
      </c>
      <c r="N43" s="35">
        <f>1.1</f>
        <v>1.1000000000000001</v>
      </c>
      <c r="O43" s="35">
        <f>ROUND($M$43*$N$43,3)</f>
        <v>204.99600000000001</v>
      </c>
      <c r="P43" s="70"/>
      <c r="Q43" s="71"/>
      <c r="R43" s="40">
        <f>$Q$43+$P$43</f>
        <v>0</v>
      </c>
      <c r="S43" s="35">
        <f>$M$43*$P$43</f>
        <v>0</v>
      </c>
      <c r="T43" s="35">
        <f>$O$43*$Q$43</f>
        <v>0</v>
      </c>
      <c r="U43" s="35">
        <f>$T$43+$S$43</f>
        <v>0</v>
      </c>
      <c r="V43" s="36"/>
      <c r="W43" s="80"/>
    </row>
    <row r="44" spans="2:23" s="1" customFormat="1" ht="11.1" customHeight="1" outlineLevel="1" x14ac:dyDescent="0.2">
      <c r="B44" s="31"/>
      <c r="C44" s="32" t="s">
        <v>73</v>
      </c>
      <c r="D44" s="33" t="s">
        <v>61</v>
      </c>
      <c r="E44" s="33"/>
      <c r="F44" s="34">
        <v>18.75</v>
      </c>
      <c r="G44" s="34">
        <v>18.75</v>
      </c>
      <c r="H44" s="34">
        <v>18.75</v>
      </c>
      <c r="I44" s="34">
        <v>18.75</v>
      </c>
      <c r="J44" s="34">
        <v>34.799999999999997</v>
      </c>
      <c r="K44" s="34">
        <v>48.72</v>
      </c>
      <c r="L44" s="34">
        <v>27.84</v>
      </c>
      <c r="M44" s="34">
        <f>$F$44+$G$44+$H$44+$I$44+$J$44+$K$44+$L$44</f>
        <v>186.35999999999999</v>
      </c>
      <c r="N44" s="35">
        <f>13</f>
        <v>13</v>
      </c>
      <c r="O44" s="35">
        <f>ROUND($M$44*$N$44,3)</f>
        <v>2422.6799999999998</v>
      </c>
      <c r="P44" s="70"/>
      <c r="Q44" s="71"/>
      <c r="R44" s="40">
        <f>$Q$44+$P$44</f>
        <v>0</v>
      </c>
      <c r="S44" s="35">
        <f>$M$44*$P$44</f>
        <v>0</v>
      </c>
      <c r="T44" s="35">
        <f>$O$44*$Q$44</f>
        <v>0</v>
      </c>
      <c r="U44" s="35">
        <f>$T$44+$S$44</f>
        <v>0</v>
      </c>
      <c r="V44" s="36"/>
      <c r="W44" s="80"/>
    </row>
    <row r="45" spans="2:23" s="1" customFormat="1" ht="11.1" customHeight="1" outlineLevel="1" x14ac:dyDescent="0.2">
      <c r="B45" s="31"/>
      <c r="C45" s="32" t="s">
        <v>74</v>
      </c>
      <c r="D45" s="33" t="s">
        <v>61</v>
      </c>
      <c r="E45" s="33"/>
      <c r="F45" s="34">
        <v>18.75</v>
      </c>
      <c r="G45" s="34">
        <v>18.75</v>
      </c>
      <c r="H45" s="34">
        <v>18.75</v>
      </c>
      <c r="I45" s="34">
        <v>18.75</v>
      </c>
      <c r="J45" s="34">
        <v>34.799999999999997</v>
      </c>
      <c r="K45" s="34">
        <v>48.72</v>
      </c>
      <c r="L45" s="34">
        <v>27.84</v>
      </c>
      <c r="M45" s="34">
        <f>$F$45+$G$45+$H$45+$I$45+$J$45+$K$45+$L$45</f>
        <v>186.35999999999999</v>
      </c>
      <c r="N45" s="35">
        <f>1.1</f>
        <v>1.1000000000000001</v>
      </c>
      <c r="O45" s="35">
        <f>ROUND($M$45*$N$45,3)</f>
        <v>204.99600000000001</v>
      </c>
      <c r="P45" s="70"/>
      <c r="Q45" s="71"/>
      <c r="R45" s="40">
        <f>$Q$45+$P$45</f>
        <v>0</v>
      </c>
      <c r="S45" s="35">
        <f>$M$45*$P$45</f>
        <v>0</v>
      </c>
      <c r="T45" s="35">
        <f>$O$45*$Q$45</f>
        <v>0</v>
      </c>
      <c r="U45" s="35">
        <f>$T$45+$S$45</f>
        <v>0</v>
      </c>
      <c r="V45" s="36"/>
      <c r="W45" s="80"/>
    </row>
    <row r="46" spans="2:23" s="1" customFormat="1" ht="11.1" customHeight="1" outlineLevel="1" x14ac:dyDescent="0.2">
      <c r="B46" s="31"/>
      <c r="C46" s="32" t="s">
        <v>75</v>
      </c>
      <c r="D46" s="33" t="s">
        <v>63</v>
      </c>
      <c r="E46" s="33"/>
      <c r="F46" s="34">
        <v>18.75</v>
      </c>
      <c r="G46" s="34">
        <v>18.75</v>
      </c>
      <c r="H46" s="34">
        <v>18.75</v>
      </c>
      <c r="I46" s="34">
        <v>18.75</v>
      </c>
      <c r="J46" s="34">
        <v>34.799999999999997</v>
      </c>
      <c r="K46" s="34">
        <v>48.72</v>
      </c>
      <c r="L46" s="34">
        <v>27.84</v>
      </c>
      <c r="M46" s="34">
        <f>$F$46+$G$46+$H$46+$I$46+$J$46+$K$46+$L$46</f>
        <v>186.35999999999999</v>
      </c>
      <c r="N46" s="35">
        <f>0.77</f>
        <v>0.77</v>
      </c>
      <c r="O46" s="35">
        <f>ROUND($M$46*$N$46,3)</f>
        <v>143.49700000000001</v>
      </c>
      <c r="P46" s="70"/>
      <c r="Q46" s="71"/>
      <c r="R46" s="40">
        <f>$Q$46+$P$46</f>
        <v>0</v>
      </c>
      <c r="S46" s="35">
        <f>$M$46*$P$46</f>
        <v>0</v>
      </c>
      <c r="T46" s="35">
        <f>$O$46*$Q$46</f>
        <v>0</v>
      </c>
      <c r="U46" s="35">
        <f>$T$46+$S$46</f>
        <v>0</v>
      </c>
      <c r="V46" s="36"/>
      <c r="W46" s="80"/>
    </row>
    <row r="47" spans="2:23" s="1" customFormat="1" ht="11.1" customHeight="1" outlineLevel="1" x14ac:dyDescent="0.2">
      <c r="B47" s="31"/>
      <c r="C47" s="32" t="s">
        <v>76</v>
      </c>
      <c r="D47" s="33" t="s">
        <v>63</v>
      </c>
      <c r="E47" s="33"/>
      <c r="F47" s="34">
        <v>18.75</v>
      </c>
      <c r="G47" s="34">
        <v>18.75</v>
      </c>
      <c r="H47" s="34">
        <v>18.75</v>
      </c>
      <c r="I47" s="34">
        <v>18.75</v>
      </c>
      <c r="J47" s="34">
        <v>34.799999999999997</v>
      </c>
      <c r="K47" s="34">
        <v>48.72</v>
      </c>
      <c r="L47" s="34">
        <v>27.84</v>
      </c>
      <c r="M47" s="34">
        <f>$F$47+$G$47+$H$47+$I$47+$J$47+$K$47+$L$47</f>
        <v>186.35999999999999</v>
      </c>
      <c r="N47" s="35">
        <f>2.69</f>
        <v>2.69</v>
      </c>
      <c r="O47" s="35">
        <f>ROUND($M$47*$N$47,3)</f>
        <v>501.30799999999999</v>
      </c>
      <c r="P47" s="70"/>
      <c r="Q47" s="71"/>
      <c r="R47" s="40">
        <f>$Q$47+$P$47</f>
        <v>0</v>
      </c>
      <c r="S47" s="35">
        <f>$M$47*$P$47</f>
        <v>0</v>
      </c>
      <c r="T47" s="35">
        <f>$O$47*$Q$47</f>
        <v>0</v>
      </c>
      <c r="U47" s="35">
        <f>$T$47+$S$47</f>
        <v>0</v>
      </c>
      <c r="V47" s="36"/>
      <c r="W47" s="80"/>
    </row>
    <row r="48" spans="2:23" s="1" customFormat="1" ht="11.1" customHeight="1" outlineLevel="1" x14ac:dyDescent="0.2">
      <c r="B48" s="31"/>
      <c r="C48" s="32" t="s">
        <v>77</v>
      </c>
      <c r="D48" s="33" t="s">
        <v>61</v>
      </c>
      <c r="E48" s="33"/>
      <c r="F48" s="34">
        <v>18.75</v>
      </c>
      <c r="G48" s="34">
        <v>18.75</v>
      </c>
      <c r="H48" s="34">
        <v>18.75</v>
      </c>
      <c r="I48" s="34">
        <v>18.75</v>
      </c>
      <c r="J48" s="34">
        <v>34.799999999999997</v>
      </c>
      <c r="K48" s="34">
        <v>48.72</v>
      </c>
      <c r="L48" s="34">
        <v>27.84</v>
      </c>
      <c r="M48" s="34">
        <f>$F$48+$G$48+$H$48+$I$48+$J$48+$K$48+$L$48</f>
        <v>186.35999999999999</v>
      </c>
      <c r="N48" s="35">
        <f>23</f>
        <v>23</v>
      </c>
      <c r="O48" s="35">
        <f>ROUND($M$48*$N$48,3)</f>
        <v>4286.28</v>
      </c>
      <c r="P48" s="70"/>
      <c r="Q48" s="71"/>
      <c r="R48" s="40">
        <f>$Q$48+$P$48</f>
        <v>0</v>
      </c>
      <c r="S48" s="35">
        <f>$M$48*$P$48</f>
        <v>0</v>
      </c>
      <c r="T48" s="35">
        <f>$O$48*$Q$48</f>
        <v>0</v>
      </c>
      <c r="U48" s="35">
        <f>$T$48+$S$48</f>
        <v>0</v>
      </c>
      <c r="V48" s="36"/>
      <c r="W48" s="80"/>
    </row>
    <row r="49" spans="2:23" s="1" customFormat="1" ht="11.1" customHeight="1" outlineLevel="1" x14ac:dyDescent="0.2">
      <c r="B49" s="31"/>
      <c r="C49" s="32" t="s">
        <v>78</v>
      </c>
      <c r="D49" s="33" t="s">
        <v>61</v>
      </c>
      <c r="E49" s="33"/>
      <c r="F49" s="34">
        <v>18.75</v>
      </c>
      <c r="G49" s="34">
        <v>18.75</v>
      </c>
      <c r="H49" s="34">
        <v>18.75</v>
      </c>
      <c r="I49" s="34">
        <v>18.75</v>
      </c>
      <c r="J49" s="34">
        <v>34.799999999999997</v>
      </c>
      <c r="K49" s="34">
        <v>48.72</v>
      </c>
      <c r="L49" s="34">
        <v>27.84</v>
      </c>
      <c r="M49" s="34">
        <f>$F$49+$G$49+$H$49+$I$49+$J$49+$K$49+$L$49</f>
        <v>186.35999999999999</v>
      </c>
      <c r="N49" s="35">
        <f>14</f>
        <v>14</v>
      </c>
      <c r="O49" s="35">
        <f>ROUND($M$49*$N$49,3)</f>
        <v>2609.04</v>
      </c>
      <c r="P49" s="70"/>
      <c r="Q49" s="71"/>
      <c r="R49" s="40">
        <f>$Q$49+$P$49</f>
        <v>0</v>
      </c>
      <c r="S49" s="35">
        <f>$M$49*$P$49</f>
        <v>0</v>
      </c>
      <c r="T49" s="35">
        <f>$O$49*$Q$49</f>
        <v>0</v>
      </c>
      <c r="U49" s="35">
        <f>$T$49+$S$49</f>
        <v>0</v>
      </c>
      <c r="V49" s="36"/>
      <c r="W49" s="80"/>
    </row>
    <row r="50" spans="2:23" s="17" customFormat="1" ht="21.95" customHeight="1" outlineLevel="1" x14ac:dyDescent="0.15">
      <c r="B50" s="18">
        <v>8</v>
      </c>
      <c r="C50" s="19" t="s">
        <v>79</v>
      </c>
      <c r="D50" s="20" t="s">
        <v>53</v>
      </c>
      <c r="E50" s="20"/>
      <c r="F50" s="21">
        <v>75.400000000000006</v>
      </c>
      <c r="G50" s="21">
        <v>75.400000000000006</v>
      </c>
      <c r="H50" s="21">
        <v>75.400000000000006</v>
      </c>
      <c r="I50" s="21">
        <v>75.400000000000006</v>
      </c>
      <c r="J50" s="21">
        <v>72.45</v>
      </c>
      <c r="K50" s="21">
        <v>101.43</v>
      </c>
      <c r="L50" s="21">
        <v>57.96</v>
      </c>
      <c r="M50" s="21">
        <v>533.44000000000005</v>
      </c>
      <c r="N50" s="23"/>
      <c r="O50" s="21">
        <v>533.44000000000005</v>
      </c>
      <c r="P50" s="67"/>
      <c r="Q50" s="67"/>
      <c r="R50" s="23">
        <f>$U$50/$O$50</f>
        <v>0</v>
      </c>
      <c r="S50" s="23">
        <f>$S$51+$S$52</f>
        <v>0</v>
      </c>
      <c r="T50" s="23">
        <f>$T$51+$T$52</f>
        <v>0</v>
      </c>
      <c r="U50" s="23">
        <f>$U$51+$U$52</f>
        <v>0</v>
      </c>
      <c r="V50" s="24" t="s">
        <v>80</v>
      </c>
      <c r="W50" s="78"/>
    </row>
    <row r="51" spans="2:23" s="25" customFormat="1" ht="11.1" customHeight="1" outlineLevel="1" x14ac:dyDescent="0.2">
      <c r="B51" s="26"/>
      <c r="C51" s="27" t="s">
        <v>25</v>
      </c>
      <c r="D51" s="28" t="s">
        <v>53</v>
      </c>
      <c r="E51" s="28"/>
      <c r="F51" s="29">
        <v>75.400000000000006</v>
      </c>
      <c r="G51" s="29">
        <v>75.400000000000006</v>
      </c>
      <c r="H51" s="29">
        <v>75.400000000000006</v>
      </c>
      <c r="I51" s="29">
        <v>75.400000000000006</v>
      </c>
      <c r="J51" s="29">
        <v>72.45</v>
      </c>
      <c r="K51" s="29">
        <v>101.43</v>
      </c>
      <c r="L51" s="29">
        <v>57.96</v>
      </c>
      <c r="M51" s="29">
        <f>$F$51+$G$51+$H$51+$I$51+$J$51+$K$51+$L$51</f>
        <v>533.44000000000005</v>
      </c>
      <c r="N51" s="29">
        <v>1</v>
      </c>
      <c r="O51" s="30">
        <f>ROUND($M$51*$N$51,3)</f>
        <v>533.44000000000005</v>
      </c>
      <c r="P51" s="68"/>
      <c r="Q51" s="69"/>
      <c r="R51" s="56">
        <f>$Q$51+$P$51</f>
        <v>0</v>
      </c>
      <c r="S51" s="30">
        <f>$M$51*$P$51</f>
        <v>0</v>
      </c>
      <c r="T51" s="30">
        <f>$O$51*$Q$51</f>
        <v>0</v>
      </c>
      <c r="U51" s="30">
        <f>$T$51+$S$51</f>
        <v>0</v>
      </c>
      <c r="V51" s="30"/>
      <c r="W51" s="79"/>
    </row>
    <row r="52" spans="2:23" s="1" customFormat="1" ht="11.1" customHeight="1" outlineLevel="1" x14ac:dyDescent="0.2">
      <c r="B52" s="31"/>
      <c r="C52" s="32" t="s">
        <v>55</v>
      </c>
      <c r="D52" s="33" t="s">
        <v>56</v>
      </c>
      <c r="E52" s="33"/>
      <c r="F52" s="34">
        <v>75.400000000000006</v>
      </c>
      <c r="G52" s="34">
        <v>75.400000000000006</v>
      </c>
      <c r="H52" s="34">
        <v>75.400000000000006</v>
      </c>
      <c r="I52" s="34">
        <v>75.400000000000006</v>
      </c>
      <c r="J52" s="34">
        <v>72.45</v>
      </c>
      <c r="K52" s="34">
        <v>101.43</v>
      </c>
      <c r="L52" s="34">
        <v>57.96</v>
      </c>
      <c r="M52" s="34">
        <f>$F$52+$G$52+$H$52+$I$52+$J$52+$K$52+$L$52</f>
        <v>533.44000000000005</v>
      </c>
      <c r="N52" s="40">
        <v>0.15</v>
      </c>
      <c r="O52" s="35">
        <f>ROUND($M$52*$N$52,3)</f>
        <v>80.016000000000005</v>
      </c>
      <c r="P52" s="70"/>
      <c r="Q52" s="71"/>
      <c r="R52" s="40">
        <f>$Q$52+$P$52</f>
        <v>0</v>
      </c>
      <c r="S52" s="35">
        <f>$M$52*$P$52</f>
        <v>0</v>
      </c>
      <c r="T52" s="35">
        <f>$O$52*$Q$52</f>
        <v>0</v>
      </c>
      <c r="U52" s="35">
        <f>$T$52+$S$52</f>
        <v>0</v>
      </c>
      <c r="V52" s="36" t="s">
        <v>57</v>
      </c>
      <c r="W52" s="80"/>
    </row>
    <row r="53" spans="2:23" s="17" customFormat="1" ht="11.1" customHeight="1" outlineLevel="1" x14ac:dyDescent="0.15">
      <c r="B53" s="18">
        <v>9</v>
      </c>
      <c r="C53" s="19" t="s">
        <v>81</v>
      </c>
      <c r="D53" s="20" t="s">
        <v>53</v>
      </c>
      <c r="E53" s="20"/>
      <c r="F53" s="21">
        <v>75.400000000000006</v>
      </c>
      <c r="G53" s="21">
        <v>75.400000000000006</v>
      </c>
      <c r="H53" s="21">
        <v>75.400000000000006</v>
      </c>
      <c r="I53" s="21">
        <v>75.400000000000006</v>
      </c>
      <c r="J53" s="21">
        <v>72.45</v>
      </c>
      <c r="K53" s="21">
        <v>101.43</v>
      </c>
      <c r="L53" s="21">
        <v>57.96</v>
      </c>
      <c r="M53" s="21">
        <v>533.44000000000005</v>
      </c>
      <c r="N53" s="23"/>
      <c r="O53" s="21">
        <v>533.44000000000005</v>
      </c>
      <c r="P53" s="67"/>
      <c r="Q53" s="67"/>
      <c r="R53" s="23">
        <f>$U$53/$O$53</f>
        <v>0</v>
      </c>
      <c r="S53" s="23">
        <f>$S$54+$S$55+$S$56+$S$57</f>
        <v>0</v>
      </c>
      <c r="T53" s="23">
        <f>$T$54+$T$55+$T$56+$T$57</f>
        <v>0</v>
      </c>
      <c r="U53" s="23">
        <f>$U$54+$U$55+$U$56+$U$57</f>
        <v>0</v>
      </c>
      <c r="V53" s="24" t="s">
        <v>80</v>
      </c>
      <c r="W53" s="78"/>
    </row>
    <row r="54" spans="2:23" s="25" customFormat="1" ht="11.1" customHeight="1" outlineLevel="1" x14ac:dyDescent="0.2">
      <c r="B54" s="26"/>
      <c r="C54" s="27" t="s">
        <v>25</v>
      </c>
      <c r="D54" s="28" t="s">
        <v>53</v>
      </c>
      <c r="E54" s="28"/>
      <c r="F54" s="29">
        <v>75.400000000000006</v>
      </c>
      <c r="G54" s="29">
        <v>75.400000000000006</v>
      </c>
      <c r="H54" s="29">
        <v>75.400000000000006</v>
      </c>
      <c r="I54" s="29">
        <v>75.400000000000006</v>
      </c>
      <c r="J54" s="29">
        <v>72.45</v>
      </c>
      <c r="K54" s="29">
        <v>101.43</v>
      </c>
      <c r="L54" s="29">
        <v>57.96</v>
      </c>
      <c r="M54" s="29">
        <f>$F$54+$G$54+$H$54+$I$54+$J$54+$K$54+$L$54</f>
        <v>533.44000000000005</v>
      </c>
      <c r="N54" s="29">
        <v>1</v>
      </c>
      <c r="O54" s="30">
        <f>ROUND($M$54*$N$54,3)</f>
        <v>533.44000000000005</v>
      </c>
      <c r="P54" s="74"/>
      <c r="Q54" s="69"/>
      <c r="R54" s="57">
        <f>$Q$54+$P$54</f>
        <v>0</v>
      </c>
      <c r="S54" s="30">
        <f>$M$54*$P$54</f>
        <v>0</v>
      </c>
      <c r="T54" s="30">
        <f>$O$54*$Q$54</f>
        <v>0</v>
      </c>
      <c r="U54" s="30">
        <f>$T$54+$S$54</f>
        <v>0</v>
      </c>
      <c r="V54" s="30"/>
      <c r="W54" s="79"/>
    </row>
    <row r="55" spans="2:23" s="1" customFormat="1" ht="21.95" customHeight="1" outlineLevel="1" x14ac:dyDescent="0.2">
      <c r="B55" s="31"/>
      <c r="C55" s="32" t="s">
        <v>82</v>
      </c>
      <c r="D55" s="33" t="s">
        <v>56</v>
      </c>
      <c r="E55" s="33"/>
      <c r="F55" s="34">
        <v>75.400000000000006</v>
      </c>
      <c r="G55" s="34">
        <v>75.400000000000006</v>
      </c>
      <c r="H55" s="34">
        <v>75.400000000000006</v>
      </c>
      <c r="I55" s="34">
        <v>75.400000000000006</v>
      </c>
      <c r="J55" s="34">
        <v>72.45</v>
      </c>
      <c r="K55" s="34">
        <v>101.43</v>
      </c>
      <c r="L55" s="34">
        <v>57.96</v>
      </c>
      <c r="M55" s="34">
        <f>$F$55+$G$55+$H$55+$I$55+$J$55+$K$55+$L$55</f>
        <v>533.44000000000005</v>
      </c>
      <c r="N55" s="35">
        <f>0.5</f>
        <v>0.5</v>
      </c>
      <c r="O55" s="35">
        <f>ROUND($M$55*$N$55,3)</f>
        <v>266.72000000000003</v>
      </c>
      <c r="P55" s="70"/>
      <c r="Q55" s="71"/>
      <c r="R55" s="40">
        <f>$Q$55+$P$55</f>
        <v>0</v>
      </c>
      <c r="S55" s="35">
        <f>$M$55*$P$55</f>
        <v>0</v>
      </c>
      <c r="T55" s="35">
        <f>$O$55*$Q$55</f>
        <v>0</v>
      </c>
      <c r="U55" s="35">
        <f>$T$55+$S$55</f>
        <v>0</v>
      </c>
      <c r="V55" s="36"/>
      <c r="W55" s="80"/>
    </row>
    <row r="56" spans="2:23" s="1" customFormat="1" ht="21.95" customHeight="1" outlineLevel="1" x14ac:dyDescent="0.2">
      <c r="B56" s="31"/>
      <c r="C56" s="32" t="s">
        <v>83</v>
      </c>
      <c r="D56" s="33" t="s">
        <v>53</v>
      </c>
      <c r="E56" s="33"/>
      <c r="F56" s="34">
        <v>75.400000000000006</v>
      </c>
      <c r="G56" s="34">
        <v>75.400000000000006</v>
      </c>
      <c r="H56" s="34">
        <v>75.400000000000006</v>
      </c>
      <c r="I56" s="34">
        <v>75.400000000000006</v>
      </c>
      <c r="J56" s="34">
        <v>72.45</v>
      </c>
      <c r="K56" s="34">
        <v>101.43</v>
      </c>
      <c r="L56" s="34">
        <v>57.96</v>
      </c>
      <c r="M56" s="34">
        <f>$F$56+$G$56+$H$56+$I$56+$J$56+$K$56+$L$56</f>
        <v>533.44000000000005</v>
      </c>
      <c r="N56" s="35">
        <f>1.02</f>
        <v>1.02</v>
      </c>
      <c r="O56" s="35">
        <f>ROUND($M$56*$N$56,3)</f>
        <v>544.10900000000004</v>
      </c>
      <c r="P56" s="70"/>
      <c r="Q56" s="71"/>
      <c r="R56" s="40">
        <f>$Q$56+$P$56</f>
        <v>0</v>
      </c>
      <c r="S56" s="35">
        <f>$M$56*$P$56</f>
        <v>0</v>
      </c>
      <c r="T56" s="35">
        <f>$O$56*$Q$56</f>
        <v>0</v>
      </c>
      <c r="U56" s="35">
        <f>$T$56+$S$56</f>
        <v>0</v>
      </c>
      <c r="V56" s="36"/>
      <c r="W56" s="80"/>
    </row>
    <row r="57" spans="2:23" s="1" customFormat="1" ht="21.95" customHeight="1" outlineLevel="1" x14ac:dyDescent="0.2">
      <c r="B57" s="31"/>
      <c r="C57" s="32" t="s">
        <v>84</v>
      </c>
      <c r="D57" s="33" t="s">
        <v>56</v>
      </c>
      <c r="E57" s="33"/>
      <c r="F57" s="34">
        <v>75.400000000000006</v>
      </c>
      <c r="G57" s="34">
        <v>75.400000000000006</v>
      </c>
      <c r="H57" s="34">
        <v>75.400000000000006</v>
      </c>
      <c r="I57" s="34">
        <v>75.400000000000006</v>
      </c>
      <c r="J57" s="34">
        <v>72.45</v>
      </c>
      <c r="K57" s="34">
        <v>101.43</v>
      </c>
      <c r="L57" s="34">
        <v>57.96</v>
      </c>
      <c r="M57" s="34">
        <f>$F$57+$G$57+$H$57+$I$57+$J$57+$K$57+$L$57</f>
        <v>533.44000000000005</v>
      </c>
      <c r="N57" s="35">
        <f>7</f>
        <v>7</v>
      </c>
      <c r="O57" s="35">
        <f>ROUND($M$57*$N$57,3)</f>
        <v>3734.08</v>
      </c>
      <c r="P57" s="70"/>
      <c r="Q57" s="71"/>
      <c r="R57" s="40">
        <f>$Q$57+$P$57</f>
        <v>0</v>
      </c>
      <c r="S57" s="35">
        <f>$M$57*$P$57</f>
        <v>0</v>
      </c>
      <c r="T57" s="35">
        <f>$O$57*$Q$57</f>
        <v>0</v>
      </c>
      <c r="U57" s="35">
        <f>$T$57+$S$57</f>
        <v>0</v>
      </c>
      <c r="V57" s="36"/>
      <c r="W57" s="80"/>
    </row>
    <row r="58" spans="2:23" s="17" customFormat="1" ht="11.1" customHeight="1" outlineLevel="1" x14ac:dyDescent="0.15">
      <c r="B58" s="18">
        <v>10</v>
      </c>
      <c r="C58" s="19" t="s">
        <v>85</v>
      </c>
      <c r="D58" s="20" t="s">
        <v>53</v>
      </c>
      <c r="E58" s="20"/>
      <c r="F58" s="21">
        <v>42.28</v>
      </c>
      <c r="G58" s="21">
        <v>42.28</v>
      </c>
      <c r="H58" s="21">
        <v>42.28</v>
      </c>
      <c r="I58" s="21">
        <v>42.28</v>
      </c>
      <c r="J58" s="21">
        <v>40.9</v>
      </c>
      <c r="K58" s="21">
        <v>57.26</v>
      </c>
      <c r="L58" s="21">
        <v>32.72</v>
      </c>
      <c r="M58" s="21">
        <v>300</v>
      </c>
      <c r="N58" s="23"/>
      <c r="O58" s="21">
        <v>300</v>
      </c>
      <c r="P58" s="67"/>
      <c r="Q58" s="67"/>
      <c r="R58" s="23">
        <f>$U$58/$O$58</f>
        <v>0</v>
      </c>
      <c r="S58" s="23">
        <f>$S$59+$S$60</f>
        <v>0</v>
      </c>
      <c r="T58" s="23">
        <f>$T$59+$T$60</f>
        <v>0</v>
      </c>
      <c r="U58" s="23">
        <f>$U$59+$U$60</f>
        <v>0</v>
      </c>
      <c r="V58" s="24" t="s">
        <v>86</v>
      </c>
      <c r="W58" s="78"/>
    </row>
    <row r="59" spans="2:23" s="25" customFormat="1" ht="11.1" customHeight="1" outlineLevel="1" x14ac:dyDescent="0.2">
      <c r="B59" s="26"/>
      <c r="C59" s="27" t="s">
        <v>25</v>
      </c>
      <c r="D59" s="28" t="s">
        <v>53</v>
      </c>
      <c r="E59" s="28"/>
      <c r="F59" s="29">
        <v>42.28</v>
      </c>
      <c r="G59" s="29">
        <v>42.28</v>
      </c>
      <c r="H59" s="29">
        <v>42.28</v>
      </c>
      <c r="I59" s="29">
        <v>42.28</v>
      </c>
      <c r="J59" s="29">
        <v>40.9</v>
      </c>
      <c r="K59" s="29">
        <v>57.26</v>
      </c>
      <c r="L59" s="29">
        <v>32.72</v>
      </c>
      <c r="M59" s="29">
        <f>$F$59+$G$59+$H$59+$I$59+$J$59+$K$59+$L$59</f>
        <v>300</v>
      </c>
      <c r="N59" s="29">
        <v>1</v>
      </c>
      <c r="O59" s="30">
        <f>ROUND($M$59*$N$59,3)</f>
        <v>300</v>
      </c>
      <c r="P59" s="68"/>
      <c r="Q59" s="69"/>
      <c r="R59" s="56">
        <f>$Q$59+$P$59</f>
        <v>0</v>
      </c>
      <c r="S59" s="30">
        <f>$M$59*$P$59</f>
        <v>0</v>
      </c>
      <c r="T59" s="30">
        <f>$O$59*$Q$59</f>
        <v>0</v>
      </c>
      <c r="U59" s="30">
        <f>$T$59+$S$59</f>
        <v>0</v>
      </c>
      <c r="V59" s="30"/>
      <c r="W59" s="79"/>
    </row>
    <row r="60" spans="2:23" s="1" customFormat="1" ht="11.1" customHeight="1" outlineLevel="1" x14ac:dyDescent="0.2">
      <c r="B60" s="31"/>
      <c r="C60" s="32" t="s">
        <v>55</v>
      </c>
      <c r="D60" s="33" t="s">
        <v>56</v>
      </c>
      <c r="E60" s="33"/>
      <c r="F60" s="34">
        <v>42.28</v>
      </c>
      <c r="G60" s="34">
        <v>42.28</v>
      </c>
      <c r="H60" s="34">
        <v>42.28</v>
      </c>
      <c r="I60" s="34">
        <v>42.28</v>
      </c>
      <c r="J60" s="34">
        <v>40.9</v>
      </c>
      <c r="K60" s="34">
        <v>57.26</v>
      </c>
      <c r="L60" s="34">
        <v>32.72</v>
      </c>
      <c r="M60" s="34">
        <f>$F$60+$G$60+$H$60+$I$60+$J$60+$K$60+$L$60</f>
        <v>300</v>
      </c>
      <c r="N60" s="35">
        <f>0.15</f>
        <v>0.15</v>
      </c>
      <c r="O60" s="35">
        <f>ROUND($M$60*$N$60,3)</f>
        <v>45</v>
      </c>
      <c r="P60" s="70"/>
      <c r="Q60" s="71"/>
      <c r="R60" s="40">
        <f>$Q$60+$P$60</f>
        <v>0</v>
      </c>
      <c r="S60" s="35">
        <f>$M$60*$P$60</f>
        <v>0</v>
      </c>
      <c r="T60" s="35">
        <f>$O$60*$Q$60</f>
        <v>0</v>
      </c>
      <c r="U60" s="35">
        <f>$T$60+$S$60</f>
        <v>0</v>
      </c>
      <c r="V60" s="36" t="s">
        <v>57</v>
      </c>
      <c r="W60" s="80"/>
    </row>
    <row r="61" spans="2:23" s="17" customFormat="1" ht="11.1" customHeight="1" outlineLevel="1" x14ac:dyDescent="0.15">
      <c r="B61" s="18">
        <v>11</v>
      </c>
      <c r="C61" s="19" t="s">
        <v>87</v>
      </c>
      <c r="D61" s="20" t="s">
        <v>53</v>
      </c>
      <c r="E61" s="20"/>
      <c r="F61" s="21">
        <v>42.28</v>
      </c>
      <c r="G61" s="21">
        <v>42.28</v>
      </c>
      <c r="H61" s="21">
        <v>42.28</v>
      </c>
      <c r="I61" s="21">
        <v>42.28</v>
      </c>
      <c r="J61" s="21">
        <v>40.9</v>
      </c>
      <c r="K61" s="21">
        <v>57.26</v>
      </c>
      <c r="L61" s="21">
        <v>32.72</v>
      </c>
      <c r="M61" s="21">
        <v>300</v>
      </c>
      <c r="N61" s="23"/>
      <c r="O61" s="21">
        <v>300</v>
      </c>
      <c r="P61" s="67"/>
      <c r="Q61" s="67"/>
      <c r="R61" s="23">
        <f>$U$61/$O$61</f>
        <v>0</v>
      </c>
      <c r="S61" s="23">
        <f>$S$62+$S$63</f>
        <v>0</v>
      </c>
      <c r="T61" s="23">
        <f>$T$62+$T$63</f>
        <v>0</v>
      </c>
      <c r="U61" s="23">
        <f>$U$62+$U$63</f>
        <v>0</v>
      </c>
      <c r="V61" s="24" t="s">
        <v>80</v>
      </c>
      <c r="W61" s="78"/>
    </row>
    <row r="62" spans="2:23" s="25" customFormat="1" ht="11.1" customHeight="1" outlineLevel="1" x14ac:dyDescent="0.2">
      <c r="B62" s="26"/>
      <c r="C62" s="27" t="s">
        <v>25</v>
      </c>
      <c r="D62" s="28" t="s">
        <v>53</v>
      </c>
      <c r="E62" s="28"/>
      <c r="F62" s="29">
        <v>42.28</v>
      </c>
      <c r="G62" s="29">
        <v>42.28</v>
      </c>
      <c r="H62" s="29">
        <v>42.28</v>
      </c>
      <c r="I62" s="29">
        <v>42.28</v>
      </c>
      <c r="J62" s="29">
        <v>40.9</v>
      </c>
      <c r="K62" s="29">
        <v>57.26</v>
      </c>
      <c r="L62" s="29">
        <v>32.72</v>
      </c>
      <c r="M62" s="29">
        <f>$F$62+$G$62+$H$62+$I$62+$J$62+$K$62+$L$62</f>
        <v>300</v>
      </c>
      <c r="N62" s="29">
        <v>1</v>
      </c>
      <c r="O62" s="30">
        <f>ROUND($M$62*$N$62,3)</f>
        <v>300</v>
      </c>
      <c r="P62" s="68"/>
      <c r="Q62" s="69"/>
      <c r="R62" s="56">
        <f>$Q$62+$P$62</f>
        <v>0</v>
      </c>
      <c r="S62" s="30">
        <f>$M$62*$P$62</f>
        <v>0</v>
      </c>
      <c r="T62" s="30">
        <f>$O$62*$Q$62</f>
        <v>0</v>
      </c>
      <c r="U62" s="30">
        <f>$T$62+$S$62</f>
        <v>0</v>
      </c>
      <c r="V62" s="30"/>
      <c r="W62" s="79"/>
    </row>
    <row r="63" spans="2:23" s="1" customFormat="1" ht="21.95" customHeight="1" outlineLevel="1" x14ac:dyDescent="0.2">
      <c r="B63" s="31"/>
      <c r="C63" s="32" t="s">
        <v>88</v>
      </c>
      <c r="D63" s="33" t="s">
        <v>56</v>
      </c>
      <c r="E63" s="33"/>
      <c r="F63" s="34">
        <v>42.28</v>
      </c>
      <c r="G63" s="34">
        <v>42.28</v>
      </c>
      <c r="H63" s="34">
        <v>42.28</v>
      </c>
      <c r="I63" s="34">
        <v>42.28</v>
      </c>
      <c r="J63" s="34">
        <v>40.9</v>
      </c>
      <c r="K63" s="34">
        <v>57.26</v>
      </c>
      <c r="L63" s="34">
        <v>32.72</v>
      </c>
      <c r="M63" s="34">
        <f>$F$63+$G$63+$H$63+$I$63+$J$63+$K$63+$L$63</f>
        <v>300</v>
      </c>
      <c r="N63" s="35">
        <f>2</f>
        <v>2</v>
      </c>
      <c r="O63" s="35">
        <f>ROUND($M$63*$N$63,3)</f>
        <v>600</v>
      </c>
      <c r="P63" s="70"/>
      <c r="Q63" s="71"/>
      <c r="R63" s="40">
        <f>$Q$63+$P$63</f>
        <v>0</v>
      </c>
      <c r="S63" s="35">
        <f>$M$63*$P$63</f>
        <v>0</v>
      </c>
      <c r="T63" s="35">
        <f>$O$63*$Q$63</f>
        <v>0</v>
      </c>
      <c r="U63" s="35">
        <f>$T$63+$S$63</f>
        <v>0</v>
      </c>
      <c r="V63" s="36"/>
      <c r="W63" s="80"/>
    </row>
    <row r="64" spans="2:23" s="17" customFormat="1" ht="11.1" customHeight="1" outlineLevel="1" x14ac:dyDescent="0.15">
      <c r="B64" s="18">
        <v>12</v>
      </c>
      <c r="C64" s="19" t="s">
        <v>89</v>
      </c>
      <c r="D64" s="20" t="s">
        <v>53</v>
      </c>
      <c r="E64" s="20"/>
      <c r="F64" s="21">
        <v>42.28</v>
      </c>
      <c r="G64" s="21">
        <v>42.28</v>
      </c>
      <c r="H64" s="21">
        <v>42.28</v>
      </c>
      <c r="I64" s="21">
        <v>42.28</v>
      </c>
      <c r="J64" s="21">
        <v>40.9</v>
      </c>
      <c r="K64" s="21">
        <v>57.26</v>
      </c>
      <c r="L64" s="21">
        <v>32.72</v>
      </c>
      <c r="M64" s="21">
        <v>300</v>
      </c>
      <c r="N64" s="23"/>
      <c r="O64" s="21">
        <v>300</v>
      </c>
      <c r="P64" s="67"/>
      <c r="Q64" s="67"/>
      <c r="R64" s="23">
        <f>$U$64/$O$64</f>
        <v>0</v>
      </c>
      <c r="S64" s="23">
        <f>$S$65+$S$66</f>
        <v>0</v>
      </c>
      <c r="T64" s="23">
        <f>$T$65+$T$66</f>
        <v>0</v>
      </c>
      <c r="U64" s="23">
        <f>$U$65+$U$66</f>
        <v>0</v>
      </c>
      <c r="V64" s="24"/>
      <c r="W64" s="78"/>
    </row>
    <row r="65" spans="2:23" s="25" customFormat="1" ht="11.1" customHeight="1" outlineLevel="1" x14ac:dyDescent="0.2">
      <c r="B65" s="26"/>
      <c r="C65" s="27" t="s">
        <v>25</v>
      </c>
      <c r="D65" s="28" t="s">
        <v>53</v>
      </c>
      <c r="E65" s="28"/>
      <c r="F65" s="29">
        <v>42.28</v>
      </c>
      <c r="G65" s="29">
        <v>42.28</v>
      </c>
      <c r="H65" s="29">
        <v>42.28</v>
      </c>
      <c r="I65" s="29">
        <v>42.28</v>
      </c>
      <c r="J65" s="29">
        <v>40.9</v>
      </c>
      <c r="K65" s="29">
        <v>57.26</v>
      </c>
      <c r="L65" s="29">
        <v>32.72</v>
      </c>
      <c r="M65" s="29">
        <f>$F$65+$G$65+$H$65+$I$65+$J$65+$K$65+$L$65</f>
        <v>300</v>
      </c>
      <c r="N65" s="29">
        <v>1</v>
      </c>
      <c r="O65" s="30">
        <f>ROUND($M$65*$N$65,3)</f>
        <v>300</v>
      </c>
      <c r="P65" s="68"/>
      <c r="Q65" s="69"/>
      <c r="R65" s="56">
        <f>$Q$65+$P$65</f>
        <v>0</v>
      </c>
      <c r="S65" s="30">
        <f>$M$65*$P$65</f>
        <v>0</v>
      </c>
      <c r="T65" s="30">
        <f>$O$65*$Q$65</f>
        <v>0</v>
      </c>
      <c r="U65" s="30">
        <f>$T$65+$S$65</f>
        <v>0</v>
      </c>
      <c r="V65" s="30"/>
      <c r="W65" s="79"/>
    </row>
    <row r="66" spans="2:23" s="1" customFormat="1" ht="11.1" customHeight="1" outlineLevel="1" x14ac:dyDescent="0.2">
      <c r="B66" s="31"/>
      <c r="C66" s="32" t="s">
        <v>55</v>
      </c>
      <c r="D66" s="33" t="s">
        <v>56</v>
      </c>
      <c r="E66" s="33"/>
      <c r="F66" s="34">
        <v>42.28</v>
      </c>
      <c r="G66" s="34">
        <v>42.28</v>
      </c>
      <c r="H66" s="34">
        <v>42.28</v>
      </c>
      <c r="I66" s="34">
        <v>42.28</v>
      </c>
      <c r="J66" s="34">
        <v>40.9</v>
      </c>
      <c r="K66" s="34">
        <v>57.26</v>
      </c>
      <c r="L66" s="34">
        <v>32.72</v>
      </c>
      <c r="M66" s="34">
        <f>$F$66+$G$66+$H$66+$I$66+$J$66+$K$66+$L$66</f>
        <v>300</v>
      </c>
      <c r="N66" s="40">
        <v>0.15</v>
      </c>
      <c r="O66" s="35">
        <f>ROUND($M$66*$N$66,3)</f>
        <v>45</v>
      </c>
      <c r="P66" s="70"/>
      <c r="Q66" s="71"/>
      <c r="R66" s="40">
        <f>$Q$66+$P$66</f>
        <v>0</v>
      </c>
      <c r="S66" s="35">
        <f>$M$66*$P$66</f>
        <v>0</v>
      </c>
      <c r="T66" s="35">
        <f>$O$66*$Q$66</f>
        <v>0</v>
      </c>
      <c r="U66" s="35">
        <f>$T$66+$S$66</f>
        <v>0</v>
      </c>
      <c r="V66" s="36" t="s">
        <v>57</v>
      </c>
      <c r="W66" s="80"/>
    </row>
    <row r="67" spans="2:23" s="17" customFormat="1" ht="11.1" customHeight="1" outlineLevel="1" x14ac:dyDescent="0.15">
      <c r="B67" s="18">
        <v>13</v>
      </c>
      <c r="C67" s="19" t="s">
        <v>90</v>
      </c>
      <c r="D67" s="20" t="s">
        <v>53</v>
      </c>
      <c r="E67" s="20"/>
      <c r="F67" s="21">
        <v>42.28</v>
      </c>
      <c r="G67" s="21">
        <v>42.28</v>
      </c>
      <c r="H67" s="21">
        <v>42.28</v>
      </c>
      <c r="I67" s="21">
        <v>42.28</v>
      </c>
      <c r="J67" s="21">
        <v>40.9</v>
      </c>
      <c r="K67" s="21">
        <v>57.26</v>
      </c>
      <c r="L67" s="21">
        <v>32.72</v>
      </c>
      <c r="M67" s="21">
        <v>300</v>
      </c>
      <c r="N67" s="23"/>
      <c r="O67" s="21">
        <v>300</v>
      </c>
      <c r="P67" s="67"/>
      <c r="Q67" s="67"/>
      <c r="R67" s="23">
        <f>$U$67/$O$67</f>
        <v>0</v>
      </c>
      <c r="S67" s="23">
        <f>$S$68+$S$69</f>
        <v>0</v>
      </c>
      <c r="T67" s="23">
        <f>$T$68+$T$69</f>
        <v>0</v>
      </c>
      <c r="U67" s="23">
        <f>$U$68+$U$69</f>
        <v>0</v>
      </c>
      <c r="V67" s="24" t="s">
        <v>80</v>
      </c>
      <c r="W67" s="78"/>
    </row>
    <row r="68" spans="2:23" s="25" customFormat="1" ht="11.1" customHeight="1" outlineLevel="1" x14ac:dyDescent="0.2">
      <c r="B68" s="26"/>
      <c r="C68" s="27" t="s">
        <v>25</v>
      </c>
      <c r="D68" s="28" t="s">
        <v>53</v>
      </c>
      <c r="E68" s="28"/>
      <c r="F68" s="29">
        <v>42.28</v>
      </c>
      <c r="G68" s="29">
        <v>42.28</v>
      </c>
      <c r="H68" s="29">
        <v>42.28</v>
      </c>
      <c r="I68" s="29">
        <v>42.28</v>
      </c>
      <c r="J68" s="29">
        <v>40.9</v>
      </c>
      <c r="K68" s="29">
        <v>57.26</v>
      </c>
      <c r="L68" s="29">
        <v>32.72</v>
      </c>
      <c r="M68" s="29">
        <f>$F$68+$G$68+$H$68+$I$68+$J$68+$K$68+$L$68</f>
        <v>300</v>
      </c>
      <c r="N68" s="29">
        <v>1</v>
      </c>
      <c r="O68" s="30">
        <f>ROUND($M$68*$N$68,3)</f>
        <v>300</v>
      </c>
      <c r="P68" s="68"/>
      <c r="Q68" s="69"/>
      <c r="R68" s="56">
        <f>$Q$68+$P$68</f>
        <v>0</v>
      </c>
      <c r="S68" s="30">
        <f>$M$68*$P$68</f>
        <v>0</v>
      </c>
      <c r="T68" s="30">
        <f>$O$68*$Q$68</f>
        <v>0</v>
      </c>
      <c r="U68" s="30">
        <f>$T$68+$S$68</f>
        <v>0</v>
      </c>
      <c r="V68" s="30"/>
      <c r="W68" s="79"/>
    </row>
    <row r="69" spans="2:23" s="1" customFormat="1" ht="21.95" customHeight="1" outlineLevel="1" x14ac:dyDescent="0.2">
      <c r="B69" s="31"/>
      <c r="C69" s="32" t="s">
        <v>91</v>
      </c>
      <c r="D69" s="33" t="s">
        <v>92</v>
      </c>
      <c r="E69" s="33"/>
      <c r="F69" s="34">
        <v>42.28</v>
      </c>
      <c r="G69" s="34">
        <v>42.28</v>
      </c>
      <c r="H69" s="34">
        <v>42.28</v>
      </c>
      <c r="I69" s="34">
        <v>42.28</v>
      </c>
      <c r="J69" s="34">
        <v>40.9</v>
      </c>
      <c r="K69" s="34">
        <v>57.26</v>
      </c>
      <c r="L69" s="34">
        <v>32.72</v>
      </c>
      <c r="M69" s="34">
        <f>$F$69+$G$69+$H$69+$I$69+$J$69+$K$69+$L$69</f>
        <v>300</v>
      </c>
      <c r="N69" s="40">
        <v>0.35</v>
      </c>
      <c r="O69" s="35">
        <f>ROUND($M$69*$N$69,3)</f>
        <v>105</v>
      </c>
      <c r="P69" s="70"/>
      <c r="Q69" s="71"/>
      <c r="R69" s="40">
        <f>$Q$69+$P$69</f>
        <v>0</v>
      </c>
      <c r="S69" s="35">
        <f>$M$69*$P$69</f>
        <v>0</v>
      </c>
      <c r="T69" s="35">
        <f>$O$69*$Q$69</f>
        <v>0</v>
      </c>
      <c r="U69" s="35">
        <f>$T$69+$S$69</f>
        <v>0</v>
      </c>
      <c r="V69" s="36"/>
      <c r="W69" s="80"/>
    </row>
    <row r="70" spans="2:23" s="4" customFormat="1" ht="24.95" customHeight="1" outlineLevel="1" x14ac:dyDescent="0.2">
      <c r="B70" s="11"/>
      <c r="C70" s="12" t="s">
        <v>93</v>
      </c>
      <c r="D70" s="13"/>
      <c r="E70" s="13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73"/>
      <c r="Q70" s="73"/>
      <c r="R70" s="12"/>
      <c r="S70" s="14">
        <f>$S$71+$S$74</f>
        <v>0</v>
      </c>
      <c r="T70" s="14">
        <f>$T$71+$T$74</f>
        <v>0</v>
      </c>
      <c r="U70" s="15">
        <f>$U$71+$U$74</f>
        <v>0</v>
      </c>
      <c r="V70" s="16"/>
      <c r="W70" s="77"/>
    </row>
    <row r="71" spans="2:23" s="17" customFormat="1" ht="11.1" customHeight="1" outlineLevel="1" x14ac:dyDescent="0.15">
      <c r="B71" s="18">
        <v>18</v>
      </c>
      <c r="C71" s="19" t="s">
        <v>94</v>
      </c>
      <c r="D71" s="20" t="s">
        <v>53</v>
      </c>
      <c r="E71" s="20"/>
      <c r="F71" s="21">
        <v>21.7</v>
      </c>
      <c r="G71" s="21">
        <v>21.7</v>
      </c>
      <c r="H71" s="21">
        <v>21.7</v>
      </c>
      <c r="I71" s="21">
        <v>21.7</v>
      </c>
      <c r="J71" s="21">
        <v>20.350000000000001</v>
      </c>
      <c r="K71" s="21">
        <v>28.49</v>
      </c>
      <c r="L71" s="21">
        <v>16.28</v>
      </c>
      <c r="M71" s="21">
        <v>151.91999999999999</v>
      </c>
      <c r="N71" s="23"/>
      <c r="O71" s="21">
        <v>151.91999999999999</v>
      </c>
      <c r="P71" s="67"/>
      <c r="Q71" s="67"/>
      <c r="R71" s="23">
        <f>$U$71/$O$71</f>
        <v>0</v>
      </c>
      <c r="S71" s="23">
        <f>$S$72+$S$73</f>
        <v>0</v>
      </c>
      <c r="T71" s="23">
        <f>$T$72+$T$73</f>
        <v>0</v>
      </c>
      <c r="U71" s="23">
        <f>$U$72+$U$73</f>
        <v>0</v>
      </c>
      <c r="V71" s="24" t="s">
        <v>80</v>
      </c>
      <c r="W71" s="78"/>
    </row>
    <row r="72" spans="2:23" s="25" customFormat="1" ht="11.1" customHeight="1" outlineLevel="1" x14ac:dyDescent="0.2">
      <c r="B72" s="26"/>
      <c r="C72" s="27" t="s">
        <v>25</v>
      </c>
      <c r="D72" s="28" t="s">
        <v>53</v>
      </c>
      <c r="E72" s="28"/>
      <c r="F72" s="29">
        <v>21.7</v>
      </c>
      <c r="G72" s="29">
        <v>21.7</v>
      </c>
      <c r="H72" s="29">
        <v>21.7</v>
      </c>
      <c r="I72" s="29">
        <v>21.7</v>
      </c>
      <c r="J72" s="29">
        <v>20.350000000000001</v>
      </c>
      <c r="K72" s="29">
        <v>28.49</v>
      </c>
      <c r="L72" s="29">
        <v>16.28</v>
      </c>
      <c r="M72" s="29">
        <f>$F$72+$G$72+$H$72+$I$72+$J$72+$K$72+$L$72</f>
        <v>151.92000000000002</v>
      </c>
      <c r="N72" s="29">
        <v>1</v>
      </c>
      <c r="O72" s="30">
        <f>ROUND($M$72*$N$72,3)</f>
        <v>151.91999999999999</v>
      </c>
      <c r="P72" s="68"/>
      <c r="Q72" s="69"/>
      <c r="R72" s="56">
        <f>$Q$72+$P$72</f>
        <v>0</v>
      </c>
      <c r="S72" s="30">
        <f>$M$72*$P$72</f>
        <v>0</v>
      </c>
      <c r="T72" s="30">
        <f>$O$72*$Q$72</f>
        <v>0</v>
      </c>
      <c r="U72" s="30">
        <f>$T$72+$S$72</f>
        <v>0</v>
      </c>
      <c r="V72" s="30"/>
      <c r="W72" s="79"/>
    </row>
    <row r="73" spans="2:23" s="1" customFormat="1" ht="11.1" customHeight="1" outlineLevel="1" x14ac:dyDescent="0.2">
      <c r="B73" s="31"/>
      <c r="C73" s="32" t="s">
        <v>55</v>
      </c>
      <c r="D73" s="33" t="s">
        <v>56</v>
      </c>
      <c r="E73" s="33"/>
      <c r="F73" s="34">
        <v>21.7</v>
      </c>
      <c r="G73" s="34">
        <v>21.7</v>
      </c>
      <c r="H73" s="34">
        <v>21.7</v>
      </c>
      <c r="I73" s="34">
        <v>21.7</v>
      </c>
      <c r="J73" s="34">
        <v>20.350000000000001</v>
      </c>
      <c r="K73" s="34">
        <v>28.49</v>
      </c>
      <c r="L73" s="34">
        <v>16.28</v>
      </c>
      <c r="M73" s="34">
        <f>$F$73+$G$73+$H$73+$I$73+$J$73+$K$73+$L$73</f>
        <v>151.92000000000002</v>
      </c>
      <c r="N73" s="35">
        <f>0.15</f>
        <v>0.15</v>
      </c>
      <c r="O73" s="35">
        <f>ROUND($M$73*$N$73,3)</f>
        <v>22.788</v>
      </c>
      <c r="P73" s="70"/>
      <c r="Q73" s="71"/>
      <c r="R73" s="40">
        <f>$Q$73+$P$73</f>
        <v>0</v>
      </c>
      <c r="S73" s="35">
        <f>$M$73*$P$73</f>
        <v>0</v>
      </c>
      <c r="T73" s="35">
        <f>$O$73*$Q$73</f>
        <v>0</v>
      </c>
      <c r="U73" s="35">
        <f>$T$73+$S$73</f>
        <v>0</v>
      </c>
      <c r="V73" s="36" t="s">
        <v>57</v>
      </c>
      <c r="W73" s="80"/>
    </row>
    <row r="74" spans="2:23" s="17" customFormat="1" ht="11.1" customHeight="1" outlineLevel="1" x14ac:dyDescent="0.15">
      <c r="B74" s="18">
        <v>19</v>
      </c>
      <c r="C74" s="19" t="s">
        <v>95</v>
      </c>
      <c r="D74" s="20" t="s">
        <v>53</v>
      </c>
      <c r="E74" s="20"/>
      <c r="F74" s="21">
        <v>21.7</v>
      </c>
      <c r="G74" s="21">
        <v>21.7</v>
      </c>
      <c r="H74" s="21">
        <v>21.7</v>
      </c>
      <c r="I74" s="21">
        <v>21.7</v>
      </c>
      <c r="J74" s="21">
        <v>20.350000000000001</v>
      </c>
      <c r="K74" s="21">
        <v>28.49</v>
      </c>
      <c r="L74" s="21">
        <v>16.28</v>
      </c>
      <c r="M74" s="21">
        <v>151.91999999999999</v>
      </c>
      <c r="N74" s="23"/>
      <c r="O74" s="21">
        <v>151.91999999999999</v>
      </c>
      <c r="P74" s="67"/>
      <c r="Q74" s="67"/>
      <c r="R74" s="23">
        <f>$U$74/$O$74</f>
        <v>0</v>
      </c>
      <c r="S74" s="23">
        <f>$S$75+$S$76+$S$77+$S$78</f>
        <v>0</v>
      </c>
      <c r="T74" s="23">
        <f>$T$75+$T$76+$T$77+$T$78</f>
        <v>0</v>
      </c>
      <c r="U74" s="23">
        <f>$U$75+$U$76+$U$77+$U$78</f>
        <v>0</v>
      </c>
      <c r="V74" s="24" t="s">
        <v>80</v>
      </c>
      <c r="W74" s="78"/>
    </row>
    <row r="75" spans="2:23" s="25" customFormat="1" ht="11.1" customHeight="1" outlineLevel="1" x14ac:dyDescent="0.2">
      <c r="B75" s="26"/>
      <c r="C75" s="27" t="s">
        <v>25</v>
      </c>
      <c r="D75" s="28" t="s">
        <v>53</v>
      </c>
      <c r="E75" s="28"/>
      <c r="F75" s="29">
        <v>21.7</v>
      </c>
      <c r="G75" s="29">
        <v>21.7</v>
      </c>
      <c r="H75" s="29">
        <v>21.7</v>
      </c>
      <c r="I75" s="29">
        <v>21.7</v>
      </c>
      <c r="J75" s="29">
        <v>20.350000000000001</v>
      </c>
      <c r="K75" s="29">
        <v>28.49</v>
      </c>
      <c r="L75" s="29">
        <v>16.28</v>
      </c>
      <c r="M75" s="29">
        <f>$F$75+$G$75+$H$75+$I$75+$J$75+$K$75+$L$75</f>
        <v>151.92000000000002</v>
      </c>
      <c r="N75" s="29">
        <v>1</v>
      </c>
      <c r="O75" s="30">
        <f>ROUND($M$75*$N$75,3)</f>
        <v>151.91999999999999</v>
      </c>
      <c r="P75" s="68"/>
      <c r="Q75" s="69"/>
      <c r="R75" s="56">
        <f>$Q$75+$P$75</f>
        <v>0</v>
      </c>
      <c r="S75" s="30">
        <f>$M$75*$P$75</f>
        <v>0</v>
      </c>
      <c r="T75" s="30">
        <f>$O$75*$Q$75</f>
        <v>0</v>
      </c>
      <c r="U75" s="30">
        <f>$T$75+$S$75</f>
        <v>0</v>
      </c>
      <c r="V75" s="30"/>
      <c r="W75" s="79"/>
    </row>
    <row r="76" spans="2:23" s="1" customFormat="1" ht="11.1" customHeight="1" outlineLevel="1" x14ac:dyDescent="0.2">
      <c r="B76" s="31"/>
      <c r="C76" s="32" t="s">
        <v>55</v>
      </c>
      <c r="D76" s="33" t="s">
        <v>56</v>
      </c>
      <c r="E76" s="33"/>
      <c r="F76" s="34">
        <v>21.7</v>
      </c>
      <c r="G76" s="34">
        <v>21.7</v>
      </c>
      <c r="H76" s="34">
        <v>21.7</v>
      </c>
      <c r="I76" s="34">
        <v>21.7</v>
      </c>
      <c r="J76" s="34">
        <v>20.350000000000001</v>
      </c>
      <c r="K76" s="34">
        <v>28.49</v>
      </c>
      <c r="L76" s="34">
        <v>16.28</v>
      </c>
      <c r="M76" s="34">
        <f>$F$76+$G$76+$H$76+$I$76+$J$76+$K$76+$L$76</f>
        <v>151.92000000000002</v>
      </c>
      <c r="N76" s="35">
        <f>0.15</f>
        <v>0.15</v>
      </c>
      <c r="O76" s="35">
        <f>ROUND($M$76*$N$76,3)</f>
        <v>22.788</v>
      </c>
      <c r="P76" s="70"/>
      <c r="Q76" s="71"/>
      <c r="R76" s="40">
        <f>$Q$76+$P$76</f>
        <v>0</v>
      </c>
      <c r="S76" s="35">
        <f>$M$76*$P$76</f>
        <v>0</v>
      </c>
      <c r="T76" s="35">
        <f>$O$76*$Q$76</f>
        <v>0</v>
      </c>
      <c r="U76" s="35">
        <f>$T$76+$S$76</f>
        <v>0</v>
      </c>
      <c r="V76" s="36" t="s">
        <v>57</v>
      </c>
      <c r="W76" s="80"/>
    </row>
    <row r="77" spans="2:23" s="1" customFormat="1" ht="21.95" customHeight="1" outlineLevel="1" x14ac:dyDescent="0.2">
      <c r="B77" s="31"/>
      <c r="C77" s="32" t="s">
        <v>96</v>
      </c>
      <c r="D77" s="33" t="s">
        <v>92</v>
      </c>
      <c r="E77" s="33"/>
      <c r="F77" s="34">
        <v>21.7</v>
      </c>
      <c r="G77" s="34">
        <v>21.7</v>
      </c>
      <c r="H77" s="34">
        <v>21.7</v>
      </c>
      <c r="I77" s="34">
        <v>21.7</v>
      </c>
      <c r="J77" s="34">
        <v>20.350000000000001</v>
      </c>
      <c r="K77" s="34">
        <v>28.49</v>
      </c>
      <c r="L77" s="34">
        <v>16.28</v>
      </c>
      <c r="M77" s="34">
        <f>$F$77+$G$77+$H$77+$I$77+$J$77+$K$77+$L$77</f>
        <v>151.92000000000002</v>
      </c>
      <c r="N77" s="35">
        <f>0.35</f>
        <v>0.35</v>
      </c>
      <c r="O77" s="35">
        <f>ROUND($M$77*$N$77,3)</f>
        <v>53.171999999999997</v>
      </c>
      <c r="P77" s="70"/>
      <c r="Q77" s="71"/>
      <c r="R77" s="40">
        <f>$Q$77+$P$77</f>
        <v>0</v>
      </c>
      <c r="S77" s="35">
        <f>$M$77*$P$77</f>
        <v>0</v>
      </c>
      <c r="T77" s="35">
        <f>$O$77*$Q$77</f>
        <v>0</v>
      </c>
      <c r="U77" s="35">
        <f>$T$77+$S$77</f>
        <v>0</v>
      </c>
      <c r="V77" s="36"/>
      <c r="W77" s="80"/>
    </row>
    <row r="78" spans="2:23" s="1" customFormat="1" ht="21.95" customHeight="1" outlineLevel="1" x14ac:dyDescent="0.2">
      <c r="B78" s="31"/>
      <c r="C78" s="32" t="s">
        <v>88</v>
      </c>
      <c r="D78" s="33" t="s">
        <v>56</v>
      </c>
      <c r="E78" s="33"/>
      <c r="F78" s="34">
        <v>21.7</v>
      </c>
      <c r="G78" s="34">
        <v>21.7</v>
      </c>
      <c r="H78" s="34">
        <v>21.7</v>
      </c>
      <c r="I78" s="34">
        <v>21.7</v>
      </c>
      <c r="J78" s="34">
        <v>20.350000000000001</v>
      </c>
      <c r="K78" s="34">
        <v>28.49</v>
      </c>
      <c r="L78" s="34">
        <v>16.28</v>
      </c>
      <c r="M78" s="34">
        <f>$F$78+$G$78+$H$78+$I$78+$J$78+$K$78+$L$78</f>
        <v>151.92000000000002</v>
      </c>
      <c r="N78" s="35">
        <f>2</f>
        <v>2</v>
      </c>
      <c r="O78" s="35">
        <f>ROUND($M$78*$N$78,3)</f>
        <v>303.83999999999997</v>
      </c>
      <c r="P78" s="70"/>
      <c r="Q78" s="71"/>
      <c r="R78" s="40">
        <f>$Q$78+$P$78</f>
        <v>0</v>
      </c>
      <c r="S78" s="35">
        <f>$M$78*$P$78</f>
        <v>0</v>
      </c>
      <c r="T78" s="35">
        <f>$O$78*$Q$78</f>
        <v>0</v>
      </c>
      <c r="U78" s="35">
        <f>$T$78+$S$78</f>
        <v>0</v>
      </c>
      <c r="V78" s="36"/>
      <c r="W78" s="80"/>
    </row>
    <row r="79" spans="2:23" s="4" customFormat="1" ht="24.95" customHeight="1" outlineLevel="1" x14ac:dyDescent="0.2">
      <c r="B79" s="11"/>
      <c r="C79" s="12" t="s">
        <v>97</v>
      </c>
      <c r="D79" s="13"/>
      <c r="E79" s="13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73"/>
      <c r="Q79" s="73"/>
      <c r="R79" s="12"/>
      <c r="S79" s="14">
        <f>$S$80+$S$83</f>
        <v>0</v>
      </c>
      <c r="T79" s="14">
        <f>$T$80+$T$83</f>
        <v>0</v>
      </c>
      <c r="U79" s="15">
        <f>$U$80+$U$83</f>
        <v>0</v>
      </c>
      <c r="V79" s="16"/>
      <c r="W79" s="77"/>
    </row>
    <row r="80" spans="2:23" s="17" customFormat="1" ht="11.1" customHeight="1" outlineLevel="1" x14ac:dyDescent="0.15">
      <c r="B80" s="18">
        <v>20</v>
      </c>
      <c r="C80" s="19" t="s">
        <v>98</v>
      </c>
      <c r="D80" s="20" t="s">
        <v>53</v>
      </c>
      <c r="E80" s="20"/>
      <c r="F80" s="21">
        <v>21.7</v>
      </c>
      <c r="G80" s="21">
        <v>21.7</v>
      </c>
      <c r="H80" s="21">
        <v>21.7</v>
      </c>
      <c r="I80" s="21">
        <v>21.7</v>
      </c>
      <c r="J80" s="21">
        <v>20.350000000000001</v>
      </c>
      <c r="K80" s="21">
        <v>28.49</v>
      </c>
      <c r="L80" s="21">
        <v>16.28</v>
      </c>
      <c r="M80" s="21">
        <v>151.91999999999999</v>
      </c>
      <c r="N80" s="23"/>
      <c r="O80" s="21">
        <v>151.91999999999999</v>
      </c>
      <c r="P80" s="67"/>
      <c r="Q80" s="67"/>
      <c r="R80" s="23">
        <f>$U$80/$O$80</f>
        <v>0</v>
      </c>
      <c r="S80" s="23">
        <f>$S$81+$S$82</f>
        <v>0</v>
      </c>
      <c r="T80" s="23">
        <f>$T$81+$T$82</f>
        <v>0</v>
      </c>
      <c r="U80" s="23">
        <f>$U$81+$U$82</f>
        <v>0</v>
      </c>
      <c r="V80" s="24" t="s">
        <v>80</v>
      </c>
      <c r="W80" s="78"/>
    </row>
    <row r="81" spans="2:23" s="25" customFormat="1" ht="11.1" customHeight="1" outlineLevel="1" x14ac:dyDescent="0.2">
      <c r="B81" s="26"/>
      <c r="C81" s="27" t="s">
        <v>25</v>
      </c>
      <c r="D81" s="28" t="s">
        <v>53</v>
      </c>
      <c r="E81" s="28"/>
      <c r="F81" s="29">
        <v>21.7</v>
      </c>
      <c r="G81" s="29">
        <v>21.7</v>
      </c>
      <c r="H81" s="29">
        <v>21.7</v>
      </c>
      <c r="I81" s="29">
        <v>21.7</v>
      </c>
      <c r="J81" s="29">
        <v>20.350000000000001</v>
      </c>
      <c r="K81" s="29">
        <v>28.49</v>
      </c>
      <c r="L81" s="29">
        <v>16.28</v>
      </c>
      <c r="M81" s="29">
        <f>$F$81+$G$81+$H$81+$I$81+$J$81+$K$81+$L$81</f>
        <v>151.92000000000002</v>
      </c>
      <c r="N81" s="29">
        <v>1</v>
      </c>
      <c r="O81" s="30">
        <f>ROUND($M$81*$N$81,3)</f>
        <v>151.91999999999999</v>
      </c>
      <c r="P81" s="68"/>
      <c r="Q81" s="69"/>
      <c r="R81" s="56">
        <f>$Q$81+$P$81</f>
        <v>0</v>
      </c>
      <c r="S81" s="30">
        <f>$M$81*$P$81</f>
        <v>0</v>
      </c>
      <c r="T81" s="30">
        <f>$O$81*$Q$81</f>
        <v>0</v>
      </c>
      <c r="U81" s="30">
        <f>$T$81+$S$81</f>
        <v>0</v>
      </c>
      <c r="V81" s="30"/>
      <c r="W81" s="79"/>
    </row>
    <row r="82" spans="2:23" s="1" customFormat="1" ht="11.1" customHeight="1" outlineLevel="1" x14ac:dyDescent="0.2">
      <c r="B82" s="31"/>
      <c r="C82" s="32" t="s">
        <v>55</v>
      </c>
      <c r="D82" s="33" t="s">
        <v>56</v>
      </c>
      <c r="E82" s="33"/>
      <c r="F82" s="34">
        <v>21.7</v>
      </c>
      <c r="G82" s="34">
        <v>21.7</v>
      </c>
      <c r="H82" s="34">
        <v>21.7</v>
      </c>
      <c r="I82" s="34">
        <v>21.7</v>
      </c>
      <c r="J82" s="34">
        <v>20.350000000000001</v>
      </c>
      <c r="K82" s="34">
        <v>28.49</v>
      </c>
      <c r="L82" s="34">
        <v>16.28</v>
      </c>
      <c r="M82" s="34">
        <f>$F$82+$G$82+$H$82+$I$82+$J$82+$K$82+$L$82</f>
        <v>151.92000000000002</v>
      </c>
      <c r="N82" s="35">
        <f>0.15</f>
        <v>0.15</v>
      </c>
      <c r="O82" s="35">
        <f>ROUND($M$82*$N$82,3)</f>
        <v>22.788</v>
      </c>
      <c r="P82" s="70"/>
      <c r="Q82" s="71"/>
      <c r="R82" s="40">
        <f>$Q$82+$P$82</f>
        <v>0</v>
      </c>
      <c r="S82" s="35">
        <f>$M$82*$P$82</f>
        <v>0</v>
      </c>
      <c r="T82" s="35">
        <f>$O$82*$Q$82</f>
        <v>0</v>
      </c>
      <c r="U82" s="35">
        <f>$T$82+$S$82</f>
        <v>0</v>
      </c>
      <c r="V82" s="36" t="s">
        <v>57</v>
      </c>
      <c r="W82" s="80"/>
    </row>
    <row r="83" spans="2:23" s="17" customFormat="1" ht="11.1" customHeight="1" outlineLevel="1" x14ac:dyDescent="0.15">
      <c r="B83" s="18">
        <v>21</v>
      </c>
      <c r="C83" s="19" t="s">
        <v>99</v>
      </c>
      <c r="D83" s="20" t="s">
        <v>53</v>
      </c>
      <c r="E83" s="20"/>
      <c r="F83" s="21">
        <v>21.7</v>
      </c>
      <c r="G83" s="21">
        <v>21.7</v>
      </c>
      <c r="H83" s="21">
        <v>21.7</v>
      </c>
      <c r="I83" s="21">
        <v>21.7</v>
      </c>
      <c r="J83" s="21">
        <v>20.350000000000001</v>
      </c>
      <c r="K83" s="21">
        <v>28.49</v>
      </c>
      <c r="L83" s="21">
        <v>16.28</v>
      </c>
      <c r="M83" s="21">
        <v>151.91999999999999</v>
      </c>
      <c r="N83" s="23"/>
      <c r="O83" s="21">
        <v>151.91999999999999</v>
      </c>
      <c r="P83" s="67"/>
      <c r="Q83" s="67"/>
      <c r="R83" s="23">
        <f>$U$83/$O$83</f>
        <v>0</v>
      </c>
      <c r="S83" s="23">
        <f>$S$84+$S$85+$S$86+$S$87</f>
        <v>0</v>
      </c>
      <c r="T83" s="23">
        <f>$T$84+$T$85+$T$86+$T$87</f>
        <v>0</v>
      </c>
      <c r="U83" s="23">
        <f>$U$84+$U$85+$U$86+$U$87</f>
        <v>0</v>
      </c>
      <c r="V83" s="24" t="s">
        <v>80</v>
      </c>
      <c r="W83" s="78"/>
    </row>
    <row r="84" spans="2:23" s="25" customFormat="1" ht="11.1" customHeight="1" outlineLevel="1" x14ac:dyDescent="0.2">
      <c r="B84" s="26"/>
      <c r="C84" s="27" t="s">
        <v>25</v>
      </c>
      <c r="D84" s="28" t="s">
        <v>53</v>
      </c>
      <c r="E84" s="28"/>
      <c r="F84" s="29">
        <v>21.7</v>
      </c>
      <c r="G84" s="29">
        <v>21.7</v>
      </c>
      <c r="H84" s="29">
        <v>21.7</v>
      </c>
      <c r="I84" s="29">
        <v>21.7</v>
      </c>
      <c r="J84" s="29">
        <v>20.350000000000001</v>
      </c>
      <c r="K84" s="29">
        <v>28.49</v>
      </c>
      <c r="L84" s="29">
        <v>16.28</v>
      </c>
      <c r="M84" s="29">
        <f>$F$84+$G$84+$H$84+$I$84+$J$84+$K$84+$L$84</f>
        <v>151.92000000000002</v>
      </c>
      <c r="N84" s="29">
        <v>1</v>
      </c>
      <c r="O84" s="30">
        <f>ROUND($M$84*$N$84,3)</f>
        <v>151.91999999999999</v>
      </c>
      <c r="P84" s="74"/>
      <c r="Q84" s="69"/>
      <c r="R84" s="57">
        <f>$Q$84+$P$84</f>
        <v>0</v>
      </c>
      <c r="S84" s="30">
        <f>$M$84*$P$84</f>
        <v>0</v>
      </c>
      <c r="T84" s="30">
        <f>$O$84*$Q$84</f>
        <v>0</v>
      </c>
      <c r="U84" s="30">
        <f>$T$84+$S$84</f>
        <v>0</v>
      </c>
      <c r="V84" s="30"/>
      <c r="W84" s="79"/>
    </row>
    <row r="85" spans="2:23" s="1" customFormat="1" ht="21.95" customHeight="1" outlineLevel="1" x14ac:dyDescent="0.2">
      <c r="B85" s="31"/>
      <c r="C85" s="32" t="s">
        <v>100</v>
      </c>
      <c r="D85" s="33" t="s">
        <v>56</v>
      </c>
      <c r="E85" s="33"/>
      <c r="F85" s="34">
        <v>21.7</v>
      </c>
      <c r="G85" s="34">
        <v>21.7</v>
      </c>
      <c r="H85" s="34">
        <v>21.7</v>
      </c>
      <c r="I85" s="34">
        <v>21.7</v>
      </c>
      <c r="J85" s="34">
        <v>20.350000000000001</v>
      </c>
      <c r="K85" s="34">
        <v>28.49</v>
      </c>
      <c r="L85" s="34">
        <v>16.28</v>
      </c>
      <c r="M85" s="34">
        <f>$F$85+$G$85+$H$85+$I$85+$J$85+$K$85+$L$85</f>
        <v>151.92000000000002</v>
      </c>
      <c r="N85" s="35">
        <f>0.5</f>
        <v>0.5</v>
      </c>
      <c r="O85" s="35">
        <f>ROUND($M$85*$N$85,3)</f>
        <v>75.959999999999994</v>
      </c>
      <c r="P85" s="70"/>
      <c r="Q85" s="71"/>
      <c r="R85" s="40">
        <f>$Q$85+$P$85</f>
        <v>0</v>
      </c>
      <c r="S85" s="35">
        <f>$M$85*$P$85</f>
        <v>0</v>
      </c>
      <c r="T85" s="35">
        <f>$O$85*$Q$85</f>
        <v>0</v>
      </c>
      <c r="U85" s="35">
        <f>$T$85+$S$85</f>
        <v>0</v>
      </c>
      <c r="V85" s="36"/>
      <c r="W85" s="80"/>
    </row>
    <row r="86" spans="2:23" s="1" customFormat="1" ht="21.95" customHeight="1" outlineLevel="1" x14ac:dyDescent="0.2">
      <c r="B86" s="31"/>
      <c r="C86" s="32" t="s">
        <v>101</v>
      </c>
      <c r="D86" s="33" t="s">
        <v>53</v>
      </c>
      <c r="E86" s="33"/>
      <c r="F86" s="34">
        <v>21.7</v>
      </c>
      <c r="G86" s="34">
        <v>21.7</v>
      </c>
      <c r="H86" s="34">
        <v>21.7</v>
      </c>
      <c r="I86" s="34">
        <v>21.7</v>
      </c>
      <c r="J86" s="34">
        <v>20.350000000000001</v>
      </c>
      <c r="K86" s="34">
        <v>28.49</v>
      </c>
      <c r="L86" s="34">
        <v>16.28</v>
      </c>
      <c r="M86" s="34">
        <f>$F$86+$G$86+$H$86+$I$86+$J$86+$K$86+$L$86</f>
        <v>151.92000000000002</v>
      </c>
      <c r="N86" s="35">
        <f>1.02</f>
        <v>1.02</v>
      </c>
      <c r="O86" s="35">
        <f>ROUND($M$86*$N$86,3)</f>
        <v>154.958</v>
      </c>
      <c r="P86" s="70"/>
      <c r="Q86" s="71"/>
      <c r="R86" s="40">
        <f>$Q$86+$P$86</f>
        <v>0</v>
      </c>
      <c r="S86" s="35">
        <f>$M$86*$P$86</f>
        <v>0</v>
      </c>
      <c r="T86" s="35">
        <f>$O$86*$Q$86</f>
        <v>0</v>
      </c>
      <c r="U86" s="35">
        <f>$T$86+$S$86</f>
        <v>0</v>
      </c>
      <c r="V86" s="36"/>
      <c r="W86" s="80"/>
    </row>
    <row r="87" spans="2:23" s="1" customFormat="1" ht="21.95" customHeight="1" outlineLevel="1" x14ac:dyDescent="0.2">
      <c r="B87" s="31"/>
      <c r="C87" s="32" t="s">
        <v>84</v>
      </c>
      <c r="D87" s="33" t="s">
        <v>56</v>
      </c>
      <c r="E87" s="33"/>
      <c r="F87" s="34">
        <v>21.7</v>
      </c>
      <c r="G87" s="34">
        <v>21.7</v>
      </c>
      <c r="H87" s="34">
        <v>21.7</v>
      </c>
      <c r="I87" s="34">
        <v>21.7</v>
      </c>
      <c r="J87" s="34">
        <v>20.350000000000001</v>
      </c>
      <c r="K87" s="34">
        <v>28.49</v>
      </c>
      <c r="L87" s="34">
        <v>16.28</v>
      </c>
      <c r="M87" s="34">
        <f>$F$87+$G$87+$H$87+$I$87+$J$87+$K$87+$L$87</f>
        <v>151.92000000000002</v>
      </c>
      <c r="N87" s="35">
        <f>7</f>
        <v>7</v>
      </c>
      <c r="O87" s="35">
        <f>ROUND($M$87*$N$87,3)</f>
        <v>1063.44</v>
      </c>
      <c r="P87" s="70"/>
      <c r="Q87" s="71"/>
      <c r="R87" s="40">
        <f>$Q$87+$P$87</f>
        <v>0</v>
      </c>
      <c r="S87" s="35">
        <f>$M$87*$P$87</f>
        <v>0</v>
      </c>
      <c r="T87" s="35">
        <f>$O$87*$Q$87</f>
        <v>0</v>
      </c>
      <c r="U87" s="35">
        <f>$T$87+$S$87</f>
        <v>0</v>
      </c>
      <c r="V87" s="36"/>
      <c r="W87" s="80"/>
    </row>
    <row r="88" spans="2:23" s="1" customFormat="1" ht="12" customHeight="1" x14ac:dyDescent="0.2">
      <c r="B88" s="7"/>
      <c r="C88" s="8" t="s">
        <v>102</v>
      </c>
      <c r="D88" s="9"/>
      <c r="E88" s="9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72"/>
      <c r="Q88" s="72"/>
      <c r="R88" s="10"/>
      <c r="S88" s="10">
        <f>$S$89</f>
        <v>0</v>
      </c>
      <c r="T88" s="10">
        <f>$T$89</f>
        <v>0</v>
      </c>
      <c r="U88" s="10">
        <f>$U$89</f>
        <v>0</v>
      </c>
      <c r="V88" s="10"/>
      <c r="W88" s="72"/>
    </row>
    <row r="89" spans="2:23" s="4" customFormat="1" ht="12" customHeight="1" outlineLevel="1" x14ac:dyDescent="0.2">
      <c r="B89" s="11"/>
      <c r="C89" s="12" t="s">
        <v>103</v>
      </c>
      <c r="D89" s="13"/>
      <c r="E89" s="13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73"/>
      <c r="Q89" s="73"/>
      <c r="R89" s="12"/>
      <c r="S89" s="14">
        <f>$S$90</f>
        <v>0</v>
      </c>
      <c r="T89" s="14">
        <f>$T$90</f>
        <v>0</v>
      </c>
      <c r="U89" s="15">
        <f>$U$90</f>
        <v>0</v>
      </c>
      <c r="V89" s="16"/>
      <c r="W89" s="77"/>
    </row>
    <row r="90" spans="2:23" s="17" customFormat="1" ht="11.1" customHeight="1" outlineLevel="1" x14ac:dyDescent="0.15">
      <c r="B90" s="18">
        <v>14</v>
      </c>
      <c r="C90" s="19" t="s">
        <v>104</v>
      </c>
      <c r="D90" s="20" t="s">
        <v>63</v>
      </c>
      <c r="E90" s="20"/>
      <c r="F90" s="21">
        <v>293.55</v>
      </c>
      <c r="G90" s="21">
        <v>293.55</v>
      </c>
      <c r="H90" s="21">
        <v>293.55</v>
      </c>
      <c r="I90" s="21">
        <v>293.55</v>
      </c>
      <c r="J90" s="21">
        <v>301.5</v>
      </c>
      <c r="K90" s="21">
        <v>422.1</v>
      </c>
      <c r="L90" s="21">
        <v>241.2</v>
      </c>
      <c r="M90" s="22">
        <v>2139</v>
      </c>
      <c r="N90" s="23"/>
      <c r="O90" s="22">
        <v>2139</v>
      </c>
      <c r="P90" s="67"/>
      <c r="Q90" s="67"/>
      <c r="R90" s="23">
        <f>$U$90/$O$90</f>
        <v>0</v>
      </c>
      <c r="S90" s="23">
        <f>$S$91+$S$92</f>
        <v>0</v>
      </c>
      <c r="T90" s="23">
        <f>$T$91+$T$92</f>
        <v>0</v>
      </c>
      <c r="U90" s="23">
        <f>$U$91+$U$92</f>
        <v>0</v>
      </c>
      <c r="V90" s="24"/>
      <c r="W90" s="78"/>
    </row>
    <row r="91" spans="2:23" s="25" customFormat="1" ht="11.1" customHeight="1" outlineLevel="1" x14ac:dyDescent="0.2">
      <c r="B91" s="26"/>
      <c r="C91" s="27" t="s">
        <v>25</v>
      </c>
      <c r="D91" s="28" t="s">
        <v>63</v>
      </c>
      <c r="E91" s="28"/>
      <c r="F91" s="29">
        <v>293.55</v>
      </c>
      <c r="G91" s="29">
        <v>293.55</v>
      </c>
      <c r="H91" s="29">
        <v>293.55</v>
      </c>
      <c r="I91" s="29">
        <v>293.55</v>
      </c>
      <c r="J91" s="29">
        <v>301.5</v>
      </c>
      <c r="K91" s="29">
        <v>422.1</v>
      </c>
      <c r="L91" s="29">
        <v>241.2</v>
      </c>
      <c r="M91" s="29">
        <f>$F$91+$G$91+$H$91+$I$91+$J$91+$K$91+$L$91</f>
        <v>2139</v>
      </c>
      <c r="N91" s="29">
        <v>1</v>
      </c>
      <c r="O91" s="30">
        <f>ROUND($M$91*$N$91,3)</f>
        <v>2139</v>
      </c>
      <c r="P91" s="68"/>
      <c r="Q91" s="69"/>
      <c r="R91" s="56">
        <f>$Q$91+$P$91</f>
        <v>0</v>
      </c>
      <c r="S91" s="30">
        <f>$M$91*$P$91</f>
        <v>0</v>
      </c>
      <c r="T91" s="30">
        <f>$O$91*$Q$91</f>
        <v>0</v>
      </c>
      <c r="U91" s="30">
        <f>$T$91+$S$91</f>
        <v>0</v>
      </c>
      <c r="V91" s="30"/>
      <c r="W91" s="79"/>
    </row>
    <row r="92" spans="2:23" s="1" customFormat="1" ht="11.1" customHeight="1" outlineLevel="1" x14ac:dyDescent="0.2">
      <c r="B92" s="31"/>
      <c r="C92" s="32" t="s">
        <v>66</v>
      </c>
      <c r="D92" s="33" t="s">
        <v>56</v>
      </c>
      <c r="E92" s="33"/>
      <c r="F92" s="34">
        <v>293.55</v>
      </c>
      <c r="G92" s="34">
        <v>293.55</v>
      </c>
      <c r="H92" s="34">
        <v>293.55</v>
      </c>
      <c r="I92" s="34">
        <v>293.55</v>
      </c>
      <c r="J92" s="34">
        <v>301.5</v>
      </c>
      <c r="K92" s="34">
        <v>422.1</v>
      </c>
      <c r="L92" s="34">
        <v>241.2</v>
      </c>
      <c r="M92" s="34">
        <f>$F$92+$G$92+$H$92+$I$92+$J$92+$K$92+$L$92</f>
        <v>2139</v>
      </c>
      <c r="N92" s="42">
        <v>1.5</v>
      </c>
      <c r="O92" s="35">
        <f>ROUND($M$92*$N$92,3)</f>
        <v>3208.5</v>
      </c>
      <c r="P92" s="70"/>
      <c r="Q92" s="71"/>
      <c r="R92" s="40">
        <f>$Q$92+$P$92</f>
        <v>0</v>
      </c>
      <c r="S92" s="35">
        <f>$M$92*$P$92</f>
        <v>0</v>
      </c>
      <c r="T92" s="35">
        <f>$O$92*$Q$92</f>
        <v>0</v>
      </c>
      <c r="U92" s="35">
        <f>$T$92+$S$92</f>
        <v>0</v>
      </c>
      <c r="V92" s="36"/>
      <c r="W92" s="80"/>
    </row>
    <row r="93" spans="2:23" s="1" customFormat="1" ht="12" customHeight="1" x14ac:dyDescent="0.2">
      <c r="B93" s="7"/>
      <c r="C93" s="8" t="s">
        <v>105</v>
      </c>
      <c r="D93" s="9"/>
      <c r="E93" s="9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72"/>
      <c r="Q93" s="72"/>
      <c r="R93" s="10"/>
      <c r="S93" s="10">
        <f>$S$94</f>
        <v>0</v>
      </c>
      <c r="T93" s="10">
        <f>$T$94</f>
        <v>0</v>
      </c>
      <c r="U93" s="10">
        <f>$U$94</f>
        <v>0</v>
      </c>
      <c r="V93" s="10"/>
      <c r="W93" s="72"/>
    </row>
    <row r="94" spans="2:23" s="4" customFormat="1" ht="24.95" customHeight="1" outlineLevel="1" x14ac:dyDescent="0.2">
      <c r="B94" s="11"/>
      <c r="C94" s="12" t="s">
        <v>106</v>
      </c>
      <c r="D94" s="13"/>
      <c r="E94" s="13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73"/>
      <c r="Q94" s="73"/>
      <c r="R94" s="12"/>
      <c r="S94" s="14">
        <f>$S$95+$S$98+$S$106</f>
        <v>0</v>
      </c>
      <c r="T94" s="14">
        <f>$T$95+$T$98+$T$106</f>
        <v>0</v>
      </c>
      <c r="U94" s="15">
        <f>$U$95+$U$98+$U$106</f>
        <v>0</v>
      </c>
      <c r="V94" s="16"/>
      <c r="W94" s="77"/>
    </row>
    <row r="95" spans="2:23" s="17" customFormat="1" ht="21.95" customHeight="1" outlineLevel="1" x14ac:dyDescent="0.15">
      <c r="B95" s="18">
        <v>15</v>
      </c>
      <c r="C95" s="19" t="s">
        <v>107</v>
      </c>
      <c r="D95" s="20" t="s">
        <v>53</v>
      </c>
      <c r="E95" s="20"/>
      <c r="F95" s="21">
        <v>273</v>
      </c>
      <c r="G95" s="21">
        <v>273</v>
      </c>
      <c r="H95" s="21">
        <v>273</v>
      </c>
      <c r="I95" s="21">
        <v>273</v>
      </c>
      <c r="J95" s="21">
        <v>273.83</v>
      </c>
      <c r="K95" s="21">
        <v>383.36</v>
      </c>
      <c r="L95" s="21">
        <v>219.06</v>
      </c>
      <c r="M95" s="22">
        <v>1968.25</v>
      </c>
      <c r="N95" s="23"/>
      <c r="O95" s="22">
        <v>1968.25</v>
      </c>
      <c r="P95" s="67"/>
      <c r="Q95" s="67"/>
      <c r="R95" s="23">
        <f>$U$95/$O$95</f>
        <v>0</v>
      </c>
      <c r="S95" s="23">
        <f>$S$96+$S$97</f>
        <v>0</v>
      </c>
      <c r="T95" s="23">
        <f>$T$96+$T$97</f>
        <v>0</v>
      </c>
      <c r="U95" s="23">
        <f>$U$96+$U$97</f>
        <v>0</v>
      </c>
      <c r="V95" s="24" t="s">
        <v>80</v>
      </c>
      <c r="W95" s="78"/>
    </row>
    <row r="96" spans="2:23" s="25" customFormat="1" ht="11.1" customHeight="1" outlineLevel="1" x14ac:dyDescent="0.2">
      <c r="B96" s="26"/>
      <c r="C96" s="27" t="s">
        <v>25</v>
      </c>
      <c r="D96" s="28" t="s">
        <v>53</v>
      </c>
      <c r="E96" s="28"/>
      <c r="F96" s="29">
        <v>273</v>
      </c>
      <c r="G96" s="29">
        <v>273</v>
      </c>
      <c r="H96" s="29">
        <v>273</v>
      </c>
      <c r="I96" s="29">
        <v>273</v>
      </c>
      <c r="J96" s="29">
        <v>273.83</v>
      </c>
      <c r="K96" s="29">
        <v>383.36</v>
      </c>
      <c r="L96" s="29">
        <v>219.06</v>
      </c>
      <c r="M96" s="29">
        <f>$F$96+$G$96+$H$96+$I$96+$J$96+$K$96+$L$96</f>
        <v>1968.25</v>
      </c>
      <c r="N96" s="29">
        <v>1</v>
      </c>
      <c r="O96" s="30">
        <f>ROUND($M$96*$N$96,3)</f>
        <v>1968.25</v>
      </c>
      <c r="P96" s="68"/>
      <c r="Q96" s="69"/>
      <c r="R96" s="56">
        <f>$Q$96+$P$96</f>
        <v>0</v>
      </c>
      <c r="S96" s="30">
        <f>$M$96*$P$96</f>
        <v>0</v>
      </c>
      <c r="T96" s="30">
        <f>$O$96*$Q$96</f>
        <v>0</v>
      </c>
      <c r="U96" s="30">
        <f>$T$96+$S$96</f>
        <v>0</v>
      </c>
      <c r="V96" s="30"/>
      <c r="W96" s="79"/>
    </row>
    <row r="97" spans="2:23" s="1" customFormat="1" ht="33" customHeight="1" outlineLevel="1" x14ac:dyDescent="0.2">
      <c r="B97" s="31"/>
      <c r="C97" s="32" t="s">
        <v>108</v>
      </c>
      <c r="D97" s="33" t="s">
        <v>109</v>
      </c>
      <c r="E97" s="33"/>
      <c r="F97" s="34">
        <v>40.950000000000003</v>
      </c>
      <c r="G97" s="34">
        <v>40.950000000000003</v>
      </c>
      <c r="H97" s="34">
        <v>40.950000000000003</v>
      </c>
      <c r="I97" s="34">
        <v>40.950000000000003</v>
      </c>
      <c r="J97" s="34">
        <v>41.08</v>
      </c>
      <c r="K97" s="34">
        <v>57.5</v>
      </c>
      <c r="L97" s="34">
        <v>32.86</v>
      </c>
      <c r="M97" s="34">
        <f>$F$97+$G$97+$H$97+$I$97+$J$97+$K$97+$L$97</f>
        <v>295.24</v>
      </c>
      <c r="N97" s="40">
        <v>1.05</v>
      </c>
      <c r="O97" s="35">
        <f>ROUND($M$97*$N$97,3)</f>
        <v>310.00200000000001</v>
      </c>
      <c r="P97" s="70"/>
      <c r="Q97" s="75"/>
      <c r="R97" s="58">
        <f>$Q$97+$P$97</f>
        <v>0</v>
      </c>
      <c r="S97" s="35">
        <f>$M$97*$P$97</f>
        <v>0</v>
      </c>
      <c r="T97" s="35">
        <f>$O$97*$Q$97</f>
        <v>0</v>
      </c>
      <c r="U97" s="35">
        <f>$T$97+$S$97</f>
        <v>0</v>
      </c>
      <c r="V97" s="36"/>
      <c r="W97" s="80"/>
    </row>
    <row r="98" spans="2:23" s="17" customFormat="1" ht="32.1" customHeight="1" outlineLevel="1" x14ac:dyDescent="0.15">
      <c r="B98" s="18">
        <v>16</v>
      </c>
      <c r="C98" s="19" t="s">
        <v>110</v>
      </c>
      <c r="D98" s="20" t="s">
        <v>53</v>
      </c>
      <c r="E98" s="20"/>
      <c r="F98" s="21">
        <v>534.16</v>
      </c>
      <c r="G98" s="21">
        <v>534.16</v>
      </c>
      <c r="H98" s="21">
        <v>534.16</v>
      </c>
      <c r="I98" s="21">
        <v>534.16</v>
      </c>
      <c r="J98" s="21">
        <v>537.13</v>
      </c>
      <c r="K98" s="21">
        <v>751.97</v>
      </c>
      <c r="L98" s="21">
        <v>429.7</v>
      </c>
      <c r="M98" s="22">
        <v>3855.44</v>
      </c>
      <c r="N98" s="23"/>
      <c r="O98" s="22">
        <v>3855.44</v>
      </c>
      <c r="P98" s="67"/>
      <c r="Q98" s="67"/>
      <c r="R98" s="23">
        <f>$U$98/$O$98</f>
        <v>0</v>
      </c>
      <c r="S98" s="23">
        <f>$S$99+$S$100+$S$101+$S$102+$S$103+$S$104+$S$105</f>
        <v>0</v>
      </c>
      <c r="T98" s="23">
        <f>$T$99+$T$100+$T$101+$T$102+$T$103+$T$104+$T$105</f>
        <v>0</v>
      </c>
      <c r="U98" s="23">
        <f>$U$99+$U$100+$U$101+$U$102+$U$103+$U$104+$U$105</f>
        <v>0</v>
      </c>
      <c r="V98" s="24" t="s">
        <v>80</v>
      </c>
      <c r="W98" s="78"/>
    </row>
    <row r="99" spans="2:23" s="25" customFormat="1" ht="11.1" customHeight="1" outlineLevel="1" x14ac:dyDescent="0.2">
      <c r="B99" s="26"/>
      <c r="C99" s="27" t="s">
        <v>25</v>
      </c>
      <c r="D99" s="28" t="s">
        <v>53</v>
      </c>
      <c r="E99" s="28"/>
      <c r="F99" s="29">
        <v>534.16</v>
      </c>
      <c r="G99" s="29">
        <v>534.16</v>
      </c>
      <c r="H99" s="29">
        <v>534.16</v>
      </c>
      <c r="I99" s="29">
        <v>534.16</v>
      </c>
      <c r="J99" s="29">
        <v>537.13</v>
      </c>
      <c r="K99" s="29">
        <v>751.97</v>
      </c>
      <c r="L99" s="29">
        <v>429.7</v>
      </c>
      <c r="M99" s="29">
        <f>$F$99+$G$99+$H$99+$I$99+$J$99+$K$99+$L$99</f>
        <v>3855.4399999999996</v>
      </c>
      <c r="N99" s="29">
        <v>1</v>
      </c>
      <c r="O99" s="30">
        <f>ROUND($M$99*$N$99,3)</f>
        <v>3855.44</v>
      </c>
      <c r="P99" s="68"/>
      <c r="Q99" s="69"/>
      <c r="R99" s="56">
        <f>$Q$99+$P$99</f>
        <v>0</v>
      </c>
      <c r="S99" s="30">
        <f>$M$99*$P$99</f>
        <v>0</v>
      </c>
      <c r="T99" s="30">
        <f>$O$99*$Q$99</f>
        <v>0</v>
      </c>
      <c r="U99" s="30">
        <f>$T$99+$S$99</f>
        <v>0</v>
      </c>
      <c r="V99" s="30"/>
      <c r="W99" s="79"/>
    </row>
    <row r="100" spans="2:23" s="1" customFormat="1" ht="11.1" customHeight="1" outlineLevel="1" x14ac:dyDescent="0.2">
      <c r="B100" s="31"/>
      <c r="C100" s="32" t="s">
        <v>111</v>
      </c>
      <c r="D100" s="33" t="s">
        <v>63</v>
      </c>
      <c r="E100" s="33"/>
      <c r="F100" s="34">
        <v>534.16</v>
      </c>
      <c r="G100" s="34">
        <v>534.16</v>
      </c>
      <c r="H100" s="34">
        <v>534.16</v>
      </c>
      <c r="I100" s="34">
        <v>534.16</v>
      </c>
      <c r="J100" s="34">
        <v>537.13</v>
      </c>
      <c r="K100" s="34">
        <v>751.97</v>
      </c>
      <c r="L100" s="34">
        <v>429.7</v>
      </c>
      <c r="M100" s="34">
        <f>$F$100+$G$100+$H$100+$I$100+$J$100+$K$100+$L$100</f>
        <v>3855.4399999999996</v>
      </c>
      <c r="N100" s="40">
        <v>0.12</v>
      </c>
      <c r="O100" s="35">
        <f>ROUND($M$100*$N$100,3)</f>
        <v>462.65300000000002</v>
      </c>
      <c r="P100" s="70"/>
      <c r="Q100" s="71"/>
      <c r="R100" s="40">
        <f>$Q$100+$P$100</f>
        <v>0</v>
      </c>
      <c r="S100" s="35">
        <f>$M$100*$P$100</f>
        <v>0</v>
      </c>
      <c r="T100" s="35">
        <f>$O$100*$Q$100</f>
        <v>0</v>
      </c>
      <c r="U100" s="35">
        <f>$T$100+$S$100</f>
        <v>0</v>
      </c>
      <c r="V100" s="36"/>
      <c r="W100" s="80"/>
    </row>
    <row r="101" spans="2:23" s="1" customFormat="1" ht="11.1" customHeight="1" outlineLevel="1" x14ac:dyDescent="0.2">
      <c r="B101" s="31"/>
      <c r="C101" s="32" t="s">
        <v>112</v>
      </c>
      <c r="D101" s="33" t="s">
        <v>109</v>
      </c>
      <c r="E101" s="33"/>
      <c r="F101" s="34">
        <v>32.049999999999997</v>
      </c>
      <c r="G101" s="34">
        <v>32.049999999999997</v>
      </c>
      <c r="H101" s="34">
        <v>32.049999999999997</v>
      </c>
      <c r="I101" s="34">
        <v>32.049999999999997</v>
      </c>
      <c r="J101" s="34">
        <v>32.229999999999997</v>
      </c>
      <c r="K101" s="34">
        <v>45.12</v>
      </c>
      <c r="L101" s="34">
        <v>25.78</v>
      </c>
      <c r="M101" s="34">
        <f>$F$101+$G$101+$H$101+$I$101+$J$101+$K$101+$L$101</f>
        <v>231.32999999999998</v>
      </c>
      <c r="N101" s="35">
        <f>1.4</f>
        <v>1.4</v>
      </c>
      <c r="O101" s="35">
        <f>ROUND($M$101*$N$101,3)</f>
        <v>323.86200000000002</v>
      </c>
      <c r="P101" s="70"/>
      <c r="Q101" s="71"/>
      <c r="R101" s="40">
        <f>$Q$101+$P$101</f>
        <v>0</v>
      </c>
      <c r="S101" s="35">
        <f>$M$101*$P$101</f>
        <v>0</v>
      </c>
      <c r="T101" s="35">
        <f>$O$101*$Q$101</f>
        <v>0</v>
      </c>
      <c r="U101" s="35">
        <f>$T$101+$S$101</f>
        <v>0</v>
      </c>
      <c r="V101" s="36"/>
      <c r="W101" s="80"/>
    </row>
    <row r="102" spans="2:23" s="1" customFormat="1" ht="11.1" customHeight="1" outlineLevel="1" x14ac:dyDescent="0.2">
      <c r="B102" s="31"/>
      <c r="C102" s="32" t="s">
        <v>113</v>
      </c>
      <c r="D102" s="33" t="s">
        <v>53</v>
      </c>
      <c r="E102" s="33"/>
      <c r="F102" s="34">
        <v>534.16</v>
      </c>
      <c r="G102" s="34">
        <v>534.16</v>
      </c>
      <c r="H102" s="34">
        <v>534.16</v>
      </c>
      <c r="I102" s="34">
        <v>534.16</v>
      </c>
      <c r="J102" s="34">
        <v>537.13</v>
      </c>
      <c r="K102" s="34">
        <v>751.97</v>
      </c>
      <c r="L102" s="34">
        <v>429.7</v>
      </c>
      <c r="M102" s="34">
        <f>$F$102+$G$102+$H$102+$I$102+$J$102+$K$102+$L$102</f>
        <v>3855.4399999999996</v>
      </c>
      <c r="N102" s="35">
        <f>1.02</f>
        <v>1.02</v>
      </c>
      <c r="O102" s="35">
        <f>ROUND($M$102*$N$102,3)</f>
        <v>3932.549</v>
      </c>
      <c r="P102" s="70"/>
      <c r="Q102" s="71"/>
      <c r="R102" s="40">
        <f>$Q$102+$P$102</f>
        <v>0</v>
      </c>
      <c r="S102" s="35">
        <f>$M$102*$P$102</f>
        <v>0</v>
      </c>
      <c r="T102" s="35">
        <f>$O$102*$Q$102</f>
        <v>0</v>
      </c>
      <c r="U102" s="35">
        <f>$T$102+$S$102</f>
        <v>0</v>
      </c>
      <c r="V102" s="36"/>
      <c r="W102" s="80"/>
    </row>
    <row r="103" spans="2:23" s="1" customFormat="1" ht="11.1" customHeight="1" outlineLevel="1" x14ac:dyDescent="0.2">
      <c r="B103" s="31"/>
      <c r="C103" s="32" t="s">
        <v>114</v>
      </c>
      <c r="D103" s="33" t="s">
        <v>56</v>
      </c>
      <c r="E103" s="33"/>
      <c r="F103" s="34">
        <v>32.049999999999997</v>
      </c>
      <c r="G103" s="34">
        <v>32.049999999999997</v>
      </c>
      <c r="H103" s="34">
        <v>32.049999999999997</v>
      </c>
      <c r="I103" s="34">
        <v>32.049999999999997</v>
      </c>
      <c r="J103" s="34">
        <v>32.229999999999997</v>
      </c>
      <c r="K103" s="34">
        <v>45.12</v>
      </c>
      <c r="L103" s="34">
        <v>25.78</v>
      </c>
      <c r="M103" s="34">
        <f>$F$103+$G$103+$H$103+$I$103+$J$103+$K$103+$L$103</f>
        <v>231.32999999999998</v>
      </c>
      <c r="N103" s="35">
        <f>0.6</f>
        <v>0.6</v>
      </c>
      <c r="O103" s="35">
        <f>ROUND($M$103*$N$103,3)</f>
        <v>138.798</v>
      </c>
      <c r="P103" s="70"/>
      <c r="Q103" s="71"/>
      <c r="R103" s="40">
        <f>$Q$103+$P$103</f>
        <v>0</v>
      </c>
      <c r="S103" s="35">
        <f>$M$103*$P$103</f>
        <v>0</v>
      </c>
      <c r="T103" s="35">
        <f>$O$103*$Q$103</f>
        <v>0</v>
      </c>
      <c r="U103" s="35">
        <f>$T$103+$S$103</f>
        <v>0</v>
      </c>
      <c r="V103" s="36"/>
      <c r="W103" s="80"/>
    </row>
    <row r="104" spans="2:23" s="1" customFormat="1" ht="11.1" customHeight="1" outlineLevel="1" x14ac:dyDescent="0.2">
      <c r="B104" s="31"/>
      <c r="C104" s="32" t="s">
        <v>115</v>
      </c>
      <c r="D104" s="33" t="s">
        <v>116</v>
      </c>
      <c r="E104" s="33"/>
      <c r="F104" s="34">
        <v>32.049999999999997</v>
      </c>
      <c r="G104" s="34">
        <v>32.049999999999997</v>
      </c>
      <c r="H104" s="34">
        <v>32.049999999999997</v>
      </c>
      <c r="I104" s="34">
        <v>32.049999999999997</v>
      </c>
      <c r="J104" s="34">
        <v>32.229999999999997</v>
      </c>
      <c r="K104" s="34">
        <v>45.12</v>
      </c>
      <c r="L104" s="34">
        <v>25.78</v>
      </c>
      <c r="M104" s="34">
        <f>$F$104+$G$104+$H$104+$I$104+$J$104+$K$104+$L$104</f>
        <v>231.32999999999998</v>
      </c>
      <c r="N104" s="35">
        <f>0.3</f>
        <v>0.3</v>
      </c>
      <c r="O104" s="35">
        <f>ROUND($M$104*$N$104,3)</f>
        <v>69.399000000000001</v>
      </c>
      <c r="P104" s="70"/>
      <c r="Q104" s="71"/>
      <c r="R104" s="40">
        <f>$Q$104+$P$104</f>
        <v>0</v>
      </c>
      <c r="S104" s="35">
        <f>$M$104*$P$104</f>
        <v>0</v>
      </c>
      <c r="T104" s="35">
        <f>$O$104*$Q$104</f>
        <v>0</v>
      </c>
      <c r="U104" s="35">
        <f>$T$104+$S$104</f>
        <v>0</v>
      </c>
      <c r="V104" s="36"/>
      <c r="W104" s="80"/>
    </row>
    <row r="105" spans="2:23" s="1" customFormat="1" ht="11.1" customHeight="1" outlineLevel="1" x14ac:dyDescent="0.2">
      <c r="B105" s="31"/>
      <c r="C105" s="32" t="s">
        <v>117</v>
      </c>
      <c r="D105" s="33" t="s">
        <v>56</v>
      </c>
      <c r="E105" s="33"/>
      <c r="F105" s="34">
        <v>534.16</v>
      </c>
      <c r="G105" s="34">
        <v>534.16</v>
      </c>
      <c r="H105" s="34">
        <v>534.16</v>
      </c>
      <c r="I105" s="34">
        <v>534.16</v>
      </c>
      <c r="J105" s="34">
        <v>537.13</v>
      </c>
      <c r="K105" s="34">
        <v>751.97</v>
      </c>
      <c r="L105" s="34">
        <v>429.7</v>
      </c>
      <c r="M105" s="34">
        <f>$F$105+$G$105+$H$105+$I$105+$J$105+$K$105+$L$105</f>
        <v>3855.4399999999996</v>
      </c>
      <c r="N105" s="40">
        <v>0.05</v>
      </c>
      <c r="O105" s="35">
        <f>ROUND($M$105*$N$105,3)</f>
        <v>192.77199999999999</v>
      </c>
      <c r="P105" s="70"/>
      <c r="Q105" s="70"/>
      <c r="R105" s="35">
        <f>$Q$105+$P$105</f>
        <v>0</v>
      </c>
      <c r="S105" s="35">
        <f>$M$105*$P$105</f>
        <v>0</v>
      </c>
      <c r="T105" s="35">
        <f>$O$105*$Q$105</f>
        <v>0</v>
      </c>
      <c r="U105" s="35">
        <f>$T$105+$S$105</f>
        <v>0</v>
      </c>
      <c r="V105" s="36"/>
      <c r="W105" s="80"/>
    </row>
    <row r="106" spans="2:23" s="17" customFormat="1" ht="21.95" customHeight="1" outlineLevel="1" x14ac:dyDescent="0.15">
      <c r="B106" s="18">
        <v>17</v>
      </c>
      <c r="C106" s="19" t="s">
        <v>118</v>
      </c>
      <c r="D106" s="20" t="s">
        <v>53</v>
      </c>
      <c r="E106" s="20"/>
      <c r="F106" s="21">
        <v>51.23</v>
      </c>
      <c r="G106" s="21">
        <v>51.23</v>
      </c>
      <c r="H106" s="21">
        <v>51.23</v>
      </c>
      <c r="I106" s="21">
        <v>51.23</v>
      </c>
      <c r="J106" s="21">
        <v>44.69</v>
      </c>
      <c r="K106" s="21">
        <v>62.57</v>
      </c>
      <c r="L106" s="21">
        <v>45.58</v>
      </c>
      <c r="M106" s="21">
        <v>357.76</v>
      </c>
      <c r="N106" s="23"/>
      <c r="O106" s="21">
        <v>357.76</v>
      </c>
      <c r="P106" s="67"/>
      <c r="Q106" s="67"/>
      <c r="R106" s="23">
        <f>$U$106/$O$106</f>
        <v>0</v>
      </c>
      <c r="S106" s="23">
        <f>$S$107+$S$108</f>
        <v>0</v>
      </c>
      <c r="T106" s="23">
        <f>$T$107+$T$108</f>
        <v>0</v>
      </c>
      <c r="U106" s="23">
        <f>$U$107+$U$108</f>
        <v>0</v>
      </c>
      <c r="V106" s="24" t="s">
        <v>80</v>
      </c>
      <c r="W106" s="78"/>
    </row>
    <row r="107" spans="2:23" s="25" customFormat="1" ht="11.1" customHeight="1" outlineLevel="1" x14ac:dyDescent="0.2">
      <c r="B107" s="26"/>
      <c r="C107" s="27" t="s">
        <v>25</v>
      </c>
      <c r="D107" s="28" t="s">
        <v>53</v>
      </c>
      <c r="E107" s="28"/>
      <c r="F107" s="29">
        <v>51.23</v>
      </c>
      <c r="G107" s="29">
        <v>51.23</v>
      </c>
      <c r="H107" s="29">
        <v>51.23</v>
      </c>
      <c r="I107" s="29">
        <v>51.23</v>
      </c>
      <c r="J107" s="29">
        <v>44.69</v>
      </c>
      <c r="K107" s="29">
        <v>62.57</v>
      </c>
      <c r="L107" s="29">
        <v>45.58</v>
      </c>
      <c r="M107" s="29">
        <f>$F$107+$G$107+$H$107+$I$107+$J$107+$K$107+$L$107</f>
        <v>357.76</v>
      </c>
      <c r="N107" s="29">
        <v>1</v>
      </c>
      <c r="O107" s="30">
        <f>ROUND($M$107*$N$107,3)</f>
        <v>357.76</v>
      </c>
      <c r="P107" s="68"/>
      <c r="Q107" s="69"/>
      <c r="R107" s="56">
        <f>$Q$107+$P$107</f>
        <v>0</v>
      </c>
      <c r="S107" s="30">
        <f>$M$107*$P$107</f>
        <v>0</v>
      </c>
      <c r="T107" s="30">
        <f>$O$107*$Q$107</f>
        <v>0</v>
      </c>
      <c r="U107" s="30">
        <f>$T$107+$S$107</f>
        <v>0</v>
      </c>
      <c r="V107" s="30"/>
      <c r="W107" s="79"/>
    </row>
    <row r="108" spans="2:23" s="1" customFormat="1" ht="21.95" customHeight="1" outlineLevel="1" x14ac:dyDescent="0.2">
      <c r="B108" s="31"/>
      <c r="C108" s="32" t="s">
        <v>119</v>
      </c>
      <c r="D108" s="33" t="s">
        <v>56</v>
      </c>
      <c r="E108" s="33"/>
      <c r="F108" s="34">
        <v>51.23</v>
      </c>
      <c r="G108" s="34">
        <v>51.23</v>
      </c>
      <c r="H108" s="34">
        <v>51.23</v>
      </c>
      <c r="I108" s="34">
        <v>51.23</v>
      </c>
      <c r="J108" s="34">
        <v>44.69</v>
      </c>
      <c r="K108" s="34">
        <v>62.57</v>
      </c>
      <c r="L108" s="34">
        <v>45.58</v>
      </c>
      <c r="M108" s="34">
        <f>$F$108+$G$108+$H$108+$I$108+$J$108+$K$108+$L$108</f>
        <v>357.76</v>
      </c>
      <c r="N108" s="35">
        <f>3.2</f>
        <v>3.2</v>
      </c>
      <c r="O108" s="35">
        <f>ROUND($M$108*$N$108,3)</f>
        <v>1144.8320000000001</v>
      </c>
      <c r="P108" s="70"/>
      <c r="Q108" s="71"/>
      <c r="R108" s="40">
        <f>$Q$108+$P$108</f>
        <v>0</v>
      </c>
      <c r="S108" s="35">
        <f>$M$108*$P$108</f>
        <v>0</v>
      </c>
      <c r="T108" s="35">
        <f>$O$108*$Q$108</f>
        <v>0</v>
      </c>
      <c r="U108" s="35">
        <f>$T$108+$S$108</f>
        <v>0</v>
      </c>
      <c r="V108" s="36"/>
      <c r="W108" s="80"/>
    </row>
    <row r="109" spans="2:23" s="4" customFormat="1" ht="12" customHeight="1" x14ac:dyDescent="0.2">
      <c r="B109" s="43"/>
      <c r="C109" s="44" t="s">
        <v>120</v>
      </c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76"/>
      <c r="Q109" s="76"/>
      <c r="R109" s="45"/>
      <c r="S109" s="46">
        <f>$S$14+$S$40+$S$70+$S$79+$S$89+$S$94</f>
        <v>0</v>
      </c>
      <c r="T109" s="46">
        <f>$T$14+$T$40+$T$70+$T$79+$T$89+$T$94</f>
        <v>0</v>
      </c>
      <c r="U109" s="46">
        <f>$U$14+$U$40+$U$70+$U$79+$U$89+$U$94</f>
        <v>0</v>
      </c>
      <c r="V109" s="46"/>
      <c r="W109" s="46"/>
    </row>
    <row r="110" spans="2:23" s="1" customFormat="1" ht="11.1" customHeight="1" x14ac:dyDescent="0.2">
      <c r="B110" s="47"/>
      <c r="C110" s="48" t="s">
        <v>121</v>
      </c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U110" s="35"/>
      <c r="V110" s="35"/>
      <c r="W110" s="35"/>
    </row>
    <row r="111" spans="2:23" s="25" customFormat="1" ht="11.1" customHeight="1" x14ac:dyDescent="0.2">
      <c r="B111" s="49"/>
      <c r="C111" s="50" t="s">
        <v>122</v>
      </c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2">
        <f>$T$14+$T$40+$T$70+$T$79+$T$89+$T$94</f>
        <v>0</v>
      </c>
      <c r="V111" s="53"/>
      <c r="W111" s="53"/>
    </row>
    <row r="112" spans="2:23" s="25" customFormat="1" ht="11.1" customHeight="1" x14ac:dyDescent="0.2">
      <c r="B112" s="49"/>
      <c r="C112" s="50" t="s">
        <v>123</v>
      </c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4">
        <f>$S$14+$S$40+$S$70+$S$79+$S$89+$S$94</f>
        <v>0</v>
      </c>
      <c r="V112" s="30"/>
      <c r="W112" s="30"/>
    </row>
    <row r="113" spans="2:23" s="25" customFormat="1" ht="11.1" customHeight="1" x14ac:dyDescent="0.2">
      <c r="B113" s="81"/>
      <c r="C113" s="82" t="s">
        <v>124</v>
      </c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  <c r="R113" s="83"/>
      <c r="S113" s="83"/>
      <c r="T113" s="83"/>
      <c r="U113" s="84">
        <f>($U$109)*0.166666666666666</f>
        <v>0</v>
      </c>
      <c r="V113" s="79"/>
      <c r="W113" s="79"/>
    </row>
    <row r="114" spans="2:23" s="1" customFormat="1" ht="44.1" customHeight="1" x14ac:dyDescent="0.2">
      <c r="B114" s="85"/>
      <c r="C114" s="86" t="s">
        <v>125</v>
      </c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  <c r="O114" s="85"/>
      <c r="P114" s="85"/>
      <c r="Q114" s="85"/>
      <c r="R114" s="85"/>
      <c r="S114" s="83">
        <f>$S$115+$S$116+$S$117+$S$118+$S$119+$S$120+$S$121+$S$122+$S$123+$S$124+$S$125+$S$126</f>
        <v>0</v>
      </c>
      <c r="T114" s="83">
        <f>$T$115+$T$116+$T$117+$T$118+$T$119+$T$120+$T$121+$T$122+$T$123+$T$124+$T$125+$T$126</f>
        <v>0</v>
      </c>
      <c r="U114" s="83">
        <f>$U$115+$U$116+$U$117+$U$118+$U$119+$U$120+$U$121+$U$122+$U$123+$U$124+$U$125+$U$126</f>
        <v>0</v>
      </c>
      <c r="V114" s="85"/>
      <c r="W114" s="85"/>
    </row>
    <row r="115" spans="2:23" s="1" customFormat="1" ht="11.1" customHeight="1" x14ac:dyDescent="0.2">
      <c r="B115" s="85"/>
      <c r="C115" s="85"/>
      <c r="D115" s="85"/>
      <c r="E115" s="85"/>
      <c r="F115" s="87"/>
      <c r="G115" s="87"/>
      <c r="H115" s="87"/>
      <c r="I115" s="87"/>
      <c r="J115" s="87"/>
      <c r="K115" s="87"/>
      <c r="L115" s="87"/>
      <c r="M115" s="87">
        <f>$F$115+$G$115+$H$115+$I$115+$J$115+$K$115+$L$115</f>
        <v>0</v>
      </c>
      <c r="N115" s="88">
        <v>1</v>
      </c>
      <c r="O115" s="87">
        <f>ROUND($M$115*$N$115,3)</f>
        <v>0</v>
      </c>
      <c r="P115" s="70"/>
      <c r="Q115" s="70"/>
      <c r="R115" s="87">
        <f>$Q$115+$P$115</f>
        <v>0</v>
      </c>
      <c r="S115" s="87">
        <f>$M$115*$P$115</f>
        <v>0</v>
      </c>
      <c r="T115" s="87">
        <f>$O$115*$Q$115</f>
        <v>0</v>
      </c>
      <c r="U115" s="87">
        <f>$T$115+$S$115</f>
        <v>0</v>
      </c>
      <c r="V115" s="85"/>
      <c r="W115" s="85"/>
    </row>
    <row r="116" spans="2:23" s="1" customFormat="1" ht="11.1" customHeight="1" x14ac:dyDescent="0.2">
      <c r="B116" s="85"/>
      <c r="C116" s="85"/>
      <c r="D116" s="85"/>
      <c r="E116" s="85"/>
      <c r="F116" s="87"/>
      <c r="G116" s="87"/>
      <c r="H116" s="87"/>
      <c r="I116" s="87"/>
      <c r="J116" s="87"/>
      <c r="K116" s="87"/>
      <c r="L116" s="87"/>
      <c r="M116" s="87">
        <f>$F$116+$G$116+$H$116+$I$116+$J$116+$K$116+$L$116</f>
        <v>0</v>
      </c>
      <c r="N116" s="88">
        <v>1</v>
      </c>
      <c r="O116" s="87">
        <f>ROUND($M$116*$N$116,3)</f>
        <v>0</v>
      </c>
      <c r="P116" s="70"/>
      <c r="Q116" s="70"/>
      <c r="R116" s="87">
        <f>$Q$116+$P$116</f>
        <v>0</v>
      </c>
      <c r="S116" s="87">
        <f>$M$116*$P$116</f>
        <v>0</v>
      </c>
      <c r="T116" s="87">
        <f>$O$116*$Q$116</f>
        <v>0</v>
      </c>
      <c r="U116" s="87">
        <f>$T$116+$S$116</f>
        <v>0</v>
      </c>
      <c r="V116" s="85"/>
      <c r="W116" s="85"/>
    </row>
    <row r="117" spans="2:23" s="1" customFormat="1" ht="11.1" customHeight="1" x14ac:dyDescent="0.2">
      <c r="B117" s="85"/>
      <c r="C117" s="85"/>
      <c r="D117" s="85"/>
      <c r="E117" s="85"/>
      <c r="F117" s="87"/>
      <c r="G117" s="87"/>
      <c r="H117" s="87"/>
      <c r="I117" s="87"/>
      <c r="J117" s="87"/>
      <c r="K117" s="87"/>
      <c r="L117" s="87"/>
      <c r="M117" s="87">
        <f>$F$117+$G$117+$H$117+$I$117+$J$117+$K$117+$L$117</f>
        <v>0</v>
      </c>
      <c r="N117" s="88">
        <v>1</v>
      </c>
      <c r="O117" s="87">
        <f>ROUND($M$117*$N$117,3)</f>
        <v>0</v>
      </c>
      <c r="P117" s="70"/>
      <c r="Q117" s="70"/>
      <c r="R117" s="87">
        <f>$Q$117+$P$117</f>
        <v>0</v>
      </c>
      <c r="S117" s="87">
        <f>$M$117*$P$117</f>
        <v>0</v>
      </c>
      <c r="T117" s="87">
        <f>$O$117*$Q$117</f>
        <v>0</v>
      </c>
      <c r="U117" s="87">
        <f>$T$117+$S$117</f>
        <v>0</v>
      </c>
      <c r="V117" s="85"/>
      <c r="W117" s="85"/>
    </row>
    <row r="118" spans="2:23" s="1" customFormat="1" ht="11.1" customHeight="1" x14ac:dyDescent="0.2">
      <c r="B118" s="85"/>
      <c r="C118" s="85"/>
      <c r="D118" s="85"/>
      <c r="E118" s="85"/>
      <c r="F118" s="87"/>
      <c r="G118" s="87"/>
      <c r="H118" s="87"/>
      <c r="I118" s="87"/>
      <c r="J118" s="87"/>
      <c r="K118" s="87"/>
      <c r="L118" s="87"/>
      <c r="M118" s="87">
        <f>$F$118+$G$118+$H$118+$I$118+$J$118+$K$118+$L$118</f>
        <v>0</v>
      </c>
      <c r="N118" s="88">
        <v>1</v>
      </c>
      <c r="O118" s="87">
        <f>ROUND($M$118*$N$118,3)</f>
        <v>0</v>
      </c>
      <c r="P118" s="70"/>
      <c r="Q118" s="70"/>
      <c r="R118" s="87">
        <f>$Q$118+$P$118</f>
        <v>0</v>
      </c>
      <c r="S118" s="87">
        <f>$M$118*$P$118</f>
        <v>0</v>
      </c>
      <c r="T118" s="87">
        <f>$O$118*$Q$118</f>
        <v>0</v>
      </c>
      <c r="U118" s="87">
        <f>$T$118+$S$118</f>
        <v>0</v>
      </c>
      <c r="V118" s="85"/>
      <c r="W118" s="85"/>
    </row>
    <row r="119" spans="2:23" s="1" customFormat="1" ht="11.1" customHeight="1" x14ac:dyDescent="0.2">
      <c r="B119" s="85"/>
      <c r="C119" s="85"/>
      <c r="D119" s="85"/>
      <c r="E119" s="85"/>
      <c r="F119" s="87"/>
      <c r="G119" s="87"/>
      <c r="H119" s="87"/>
      <c r="I119" s="87"/>
      <c r="J119" s="87"/>
      <c r="K119" s="87"/>
      <c r="L119" s="87"/>
      <c r="M119" s="87">
        <f>$F$119+$G$119+$H$119+$I$119+$J$119+$K$119+$L$119</f>
        <v>0</v>
      </c>
      <c r="N119" s="88">
        <v>1</v>
      </c>
      <c r="O119" s="87">
        <f>ROUND($M$119*$N$119,3)</f>
        <v>0</v>
      </c>
      <c r="P119" s="70"/>
      <c r="Q119" s="70"/>
      <c r="R119" s="87">
        <f>$Q$119+$P$119</f>
        <v>0</v>
      </c>
      <c r="S119" s="87">
        <f>$M$119*$P$119</f>
        <v>0</v>
      </c>
      <c r="T119" s="87">
        <f>$O$119*$Q$119</f>
        <v>0</v>
      </c>
      <c r="U119" s="87">
        <f>$T$119+$S$119</f>
        <v>0</v>
      </c>
      <c r="V119" s="85"/>
      <c r="W119" s="85"/>
    </row>
    <row r="120" spans="2:23" s="1" customFormat="1" ht="11.1" customHeight="1" x14ac:dyDescent="0.2">
      <c r="B120" s="85"/>
      <c r="C120" s="85"/>
      <c r="D120" s="85"/>
      <c r="E120" s="85"/>
      <c r="F120" s="87"/>
      <c r="G120" s="87"/>
      <c r="H120" s="87"/>
      <c r="I120" s="87"/>
      <c r="J120" s="87"/>
      <c r="K120" s="87"/>
      <c r="L120" s="87"/>
      <c r="M120" s="87">
        <f>$F$120+$G$120+$H$120+$I$120+$J$120+$K$120+$L$120</f>
        <v>0</v>
      </c>
      <c r="N120" s="88">
        <v>1</v>
      </c>
      <c r="O120" s="87">
        <f>ROUND($M$120*$N$120,3)</f>
        <v>0</v>
      </c>
      <c r="P120" s="70"/>
      <c r="Q120" s="70"/>
      <c r="R120" s="87">
        <f>$Q$120+$P$120</f>
        <v>0</v>
      </c>
      <c r="S120" s="87">
        <f>$M$120*$P$120</f>
        <v>0</v>
      </c>
      <c r="T120" s="87">
        <f>$O$120*$Q$120</f>
        <v>0</v>
      </c>
      <c r="U120" s="87">
        <f>$T$120+$S$120</f>
        <v>0</v>
      </c>
      <c r="V120" s="85"/>
      <c r="W120" s="85"/>
    </row>
    <row r="121" spans="2:23" s="1" customFormat="1" ht="11.1" customHeight="1" x14ac:dyDescent="0.2">
      <c r="B121" s="85"/>
      <c r="C121" s="85"/>
      <c r="D121" s="85"/>
      <c r="E121" s="85"/>
      <c r="F121" s="87"/>
      <c r="G121" s="87"/>
      <c r="H121" s="87"/>
      <c r="I121" s="87"/>
      <c r="J121" s="87"/>
      <c r="K121" s="87"/>
      <c r="L121" s="87"/>
      <c r="M121" s="87">
        <f>$F$121+$G$121+$H$121+$I$121+$J$121+$K$121+$L$121</f>
        <v>0</v>
      </c>
      <c r="N121" s="88">
        <v>1</v>
      </c>
      <c r="O121" s="87">
        <f>ROUND($M$121*$N$121,3)</f>
        <v>0</v>
      </c>
      <c r="P121" s="70"/>
      <c r="Q121" s="70"/>
      <c r="R121" s="87">
        <f>$Q$121+$P$121</f>
        <v>0</v>
      </c>
      <c r="S121" s="87">
        <f>$M$121*$P$121</f>
        <v>0</v>
      </c>
      <c r="T121" s="87">
        <f>$O$121*$Q$121</f>
        <v>0</v>
      </c>
      <c r="U121" s="87">
        <f>$T$121+$S$121</f>
        <v>0</v>
      </c>
      <c r="V121" s="85"/>
      <c r="W121" s="85"/>
    </row>
    <row r="122" spans="2:23" s="1" customFormat="1" ht="11.1" customHeight="1" x14ac:dyDescent="0.2">
      <c r="B122" s="85"/>
      <c r="C122" s="85"/>
      <c r="D122" s="85"/>
      <c r="E122" s="85"/>
      <c r="F122" s="87"/>
      <c r="G122" s="87"/>
      <c r="H122" s="87"/>
      <c r="I122" s="87"/>
      <c r="J122" s="87"/>
      <c r="K122" s="87"/>
      <c r="L122" s="87"/>
      <c r="M122" s="87">
        <f>$F$122+$G$122+$H$122+$I$122+$J$122+$K$122+$L$122</f>
        <v>0</v>
      </c>
      <c r="N122" s="88">
        <v>1</v>
      </c>
      <c r="O122" s="87">
        <f>ROUND($M$122*$N$122,3)</f>
        <v>0</v>
      </c>
      <c r="P122" s="70"/>
      <c r="Q122" s="70"/>
      <c r="R122" s="87">
        <f>$Q$122+$P$122</f>
        <v>0</v>
      </c>
      <c r="S122" s="87">
        <f>$M$122*$P$122</f>
        <v>0</v>
      </c>
      <c r="T122" s="87">
        <f>$O$122*$Q$122</f>
        <v>0</v>
      </c>
      <c r="U122" s="87">
        <f>$T$122+$S$122</f>
        <v>0</v>
      </c>
      <c r="V122" s="85"/>
      <c r="W122" s="85"/>
    </row>
    <row r="123" spans="2:23" s="1" customFormat="1" ht="11.1" customHeight="1" x14ac:dyDescent="0.2">
      <c r="B123" s="85"/>
      <c r="C123" s="85"/>
      <c r="D123" s="85"/>
      <c r="E123" s="85"/>
      <c r="F123" s="87"/>
      <c r="G123" s="87"/>
      <c r="H123" s="87"/>
      <c r="I123" s="87"/>
      <c r="J123" s="87"/>
      <c r="K123" s="87"/>
      <c r="L123" s="87"/>
      <c r="M123" s="87">
        <f>$F$123+$G$123+$H$123+$I$123+$J$123+$K$123+$L$123</f>
        <v>0</v>
      </c>
      <c r="N123" s="88">
        <v>1</v>
      </c>
      <c r="O123" s="87">
        <f>ROUND($M$123*$N$123,3)</f>
        <v>0</v>
      </c>
      <c r="P123" s="70"/>
      <c r="Q123" s="70"/>
      <c r="R123" s="87">
        <f>$Q$123+$P$123</f>
        <v>0</v>
      </c>
      <c r="S123" s="87">
        <f>$M$123*$P$123</f>
        <v>0</v>
      </c>
      <c r="T123" s="87">
        <f>$O$123*$Q$123</f>
        <v>0</v>
      </c>
      <c r="U123" s="87">
        <f>$T$123+$S$123</f>
        <v>0</v>
      </c>
      <c r="V123" s="85"/>
      <c r="W123" s="85"/>
    </row>
    <row r="124" spans="2:23" s="1" customFormat="1" ht="11.1" customHeight="1" x14ac:dyDescent="0.2">
      <c r="B124" s="85"/>
      <c r="C124" s="85"/>
      <c r="D124" s="85"/>
      <c r="E124" s="85"/>
      <c r="F124" s="87"/>
      <c r="G124" s="87"/>
      <c r="H124" s="87"/>
      <c r="I124" s="87"/>
      <c r="J124" s="87"/>
      <c r="K124" s="87"/>
      <c r="L124" s="87"/>
      <c r="M124" s="87">
        <f>$F$124+$G$124+$H$124+$I$124+$J$124+$K$124+$L$124</f>
        <v>0</v>
      </c>
      <c r="N124" s="88">
        <v>1</v>
      </c>
      <c r="O124" s="87">
        <f>ROUND($M$124*$N$124,3)</f>
        <v>0</v>
      </c>
      <c r="P124" s="70"/>
      <c r="Q124" s="70"/>
      <c r="R124" s="87">
        <f>$Q$124+$P$124</f>
        <v>0</v>
      </c>
      <c r="S124" s="87">
        <f>$M$124*$P$124</f>
        <v>0</v>
      </c>
      <c r="T124" s="87">
        <f>$O$124*$Q$124</f>
        <v>0</v>
      </c>
      <c r="U124" s="87">
        <f>$T$124+$S$124</f>
        <v>0</v>
      </c>
      <c r="V124" s="85"/>
      <c r="W124" s="85"/>
    </row>
    <row r="125" spans="2:23" s="1" customFormat="1" ht="11.1" customHeight="1" x14ac:dyDescent="0.2">
      <c r="B125" s="85"/>
      <c r="C125" s="85"/>
      <c r="D125" s="85"/>
      <c r="E125" s="85"/>
      <c r="F125" s="87"/>
      <c r="G125" s="87"/>
      <c r="H125" s="87"/>
      <c r="I125" s="87"/>
      <c r="J125" s="87"/>
      <c r="K125" s="87"/>
      <c r="L125" s="87"/>
      <c r="M125" s="87">
        <f>$F$125+$G$125+$H$125+$I$125+$J$125+$K$125+$L$125</f>
        <v>0</v>
      </c>
      <c r="N125" s="88">
        <v>1</v>
      </c>
      <c r="O125" s="87">
        <f>ROUND($M$125*$N$125,3)</f>
        <v>0</v>
      </c>
      <c r="P125" s="70"/>
      <c r="Q125" s="70"/>
      <c r="R125" s="87">
        <f>$Q$125+$P$125</f>
        <v>0</v>
      </c>
      <c r="S125" s="87">
        <f>$M$125*$P$125</f>
        <v>0</v>
      </c>
      <c r="T125" s="87">
        <f>$O$125*$Q$125</f>
        <v>0</v>
      </c>
      <c r="U125" s="87">
        <f>$T$125+$S$125</f>
        <v>0</v>
      </c>
      <c r="V125" s="85"/>
      <c r="W125" s="85"/>
    </row>
    <row r="126" spans="2:23" s="1" customFormat="1" ht="11.1" customHeight="1" x14ac:dyDescent="0.2">
      <c r="B126" s="85"/>
      <c r="C126" s="85"/>
      <c r="D126" s="85"/>
      <c r="E126" s="85"/>
      <c r="F126" s="87"/>
      <c r="G126" s="87"/>
      <c r="H126" s="87"/>
      <c r="I126" s="87"/>
      <c r="J126" s="87"/>
      <c r="K126" s="87"/>
      <c r="L126" s="87"/>
      <c r="M126" s="87">
        <f>$F$126+$G$126+$H$126+$I$126+$J$126+$K$126+$L$126</f>
        <v>0</v>
      </c>
      <c r="N126" s="88">
        <v>1</v>
      </c>
      <c r="O126" s="87">
        <f>ROUND($M$126*$N$126,3)</f>
        <v>0</v>
      </c>
      <c r="P126" s="70"/>
      <c r="Q126" s="70"/>
      <c r="R126" s="87">
        <f>$Q$126+$P$126</f>
        <v>0</v>
      </c>
      <c r="S126" s="87">
        <f>$M$126*$P$126</f>
        <v>0</v>
      </c>
      <c r="T126" s="87">
        <f>$O$126*$Q$126</f>
        <v>0</v>
      </c>
      <c r="U126" s="87">
        <f>$T$126+$S$126</f>
        <v>0</v>
      </c>
      <c r="V126" s="85"/>
      <c r="W126" s="85"/>
    </row>
    <row r="127" spans="2:23" s="1" customFormat="1" ht="11.1" customHeight="1" x14ac:dyDescent="0.2"/>
    <row r="128" spans="2:23" s="1" customFormat="1" ht="11.1" customHeight="1" x14ac:dyDescent="0.2">
      <c r="C128" s="25" t="s">
        <v>126</v>
      </c>
    </row>
    <row r="129" spans="3:3" s="1" customFormat="1" ht="11.1" customHeight="1" x14ac:dyDescent="0.2"/>
    <row r="130" spans="3:3" s="1" customFormat="1" ht="11.1" customHeight="1" x14ac:dyDescent="0.2">
      <c r="C130" s="55" t="s">
        <v>127</v>
      </c>
    </row>
    <row r="131" spans="3:3" s="1" customFormat="1" ht="11.1" customHeight="1" x14ac:dyDescent="0.2"/>
  </sheetData>
  <sheetProtection algorithmName="SHA-512" hashValue="1UfrSd8s4qJH5rUfp724i03N176sBFXNPeQtYzkNw2fw+PR7Bu6f2IdnOg32JYxVERi7NfMfm1U/Xt0cUBvrNw==" saltValue="PLua3O3/QGX+8SI4uv198A==" spinCount="100000" sheet="1" objects="1" scenarios="1"/>
  <mergeCells count="16">
    <mergeCell ref="S10:T10"/>
    <mergeCell ref="U10:U11"/>
    <mergeCell ref="V10:V11"/>
    <mergeCell ref="W10:W11"/>
    <mergeCell ref="F10:L10"/>
    <mergeCell ref="M10:M11"/>
    <mergeCell ref="N10:N11"/>
    <mergeCell ref="O10:O11"/>
    <mergeCell ref="P10:R10"/>
    <mergeCell ref="B6:E6"/>
    <mergeCell ref="B7:E7"/>
    <mergeCell ref="B8:E8"/>
    <mergeCell ref="B10:B11"/>
    <mergeCell ref="C10:C11"/>
    <mergeCell ref="D10:D11"/>
    <mergeCell ref="E10:E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Еремина Анастасия Ивановна</cp:lastModifiedBy>
  <dcterms:modified xsi:type="dcterms:W3CDTF">2023-05-02T05:19:01Z</dcterms:modified>
</cp:coreProperties>
</file>