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6. ГП-2\Черновая отделка квартир и МОП\всем подрядчикам смета по чистовой и стяжке\"/>
    </mc:Choice>
  </mc:AlternateContent>
  <xr:revisionPtr revIDLastSave="0" documentId="13_ncr:1_{EAA44E9F-6C14-4885-A3FD-179CF0A80C07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DSheet (2)" sheetId="2" r:id="rId1"/>
  </sheets>
  <definedNames>
    <definedName name="_xlnm._FilterDatabase" localSheetId="0" hidden="1">'TDSheet (2)'!$B$10:$AD$252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40" i="2" l="1"/>
  <c r="T40" i="2"/>
  <c r="V40" i="2" s="1"/>
  <c r="AA40" i="2" s="1"/>
  <c r="Y39" i="2"/>
  <c r="T39" i="2"/>
  <c r="Z39" i="2" s="1"/>
  <c r="Y38" i="2"/>
  <c r="T38" i="2"/>
  <c r="V38" i="2" s="1"/>
  <c r="AA38" i="2" s="1"/>
  <c r="Y37" i="2"/>
  <c r="T37" i="2"/>
  <c r="Z37" i="2" s="1"/>
  <c r="Y36" i="2"/>
  <c r="T36" i="2"/>
  <c r="V36" i="2" s="1"/>
  <c r="AA36" i="2" s="1"/>
  <c r="Y35" i="2"/>
  <c r="U35" i="2"/>
  <c r="T35" i="2"/>
  <c r="Z35" i="2" s="1"/>
  <c r="Z34" i="2"/>
  <c r="Y34" i="2"/>
  <c r="V34" i="2"/>
  <c r="AA34" i="2" s="1"/>
  <c r="AB34" i="2" s="1"/>
  <c r="T34" i="2"/>
  <c r="V35" i="2" l="1"/>
  <c r="AA35" i="2" s="1"/>
  <c r="AB35" i="2" s="1"/>
  <c r="Z36" i="2"/>
  <c r="AB36" i="2" s="1"/>
  <c r="V37" i="2"/>
  <c r="AA37" i="2" s="1"/>
  <c r="AB37" i="2" s="1"/>
  <c r="Z38" i="2"/>
  <c r="AB38" i="2" s="1"/>
  <c r="V39" i="2"/>
  <c r="AA39" i="2" s="1"/>
  <c r="AB39" i="2" s="1"/>
  <c r="Z40" i="2"/>
  <c r="AB40" i="2" s="1"/>
  <c r="F189" i="2" l="1"/>
  <c r="G189" i="2"/>
  <c r="H189" i="2"/>
  <c r="J189" i="2"/>
  <c r="K189" i="2"/>
  <c r="L189" i="2"/>
  <c r="M189" i="2"/>
  <c r="N189" i="2"/>
  <c r="M191" i="2"/>
  <c r="M192" i="2" s="1"/>
  <c r="M193" i="2" s="1"/>
  <c r="M194" i="2" s="1"/>
  <c r="I191" i="2"/>
  <c r="H191" i="2"/>
  <c r="H192" i="2" s="1"/>
  <c r="H193" i="2" s="1"/>
  <c r="H194" i="2" s="1"/>
  <c r="G191" i="2"/>
  <c r="G192" i="2" s="1"/>
  <c r="G193" i="2" s="1"/>
  <c r="G194" i="2" s="1"/>
  <c r="N191" i="2"/>
  <c r="N192" i="2" s="1"/>
  <c r="N193" i="2" s="1"/>
  <c r="N194" i="2" s="1"/>
  <c r="L191" i="2"/>
  <c r="L192" i="2" s="1"/>
  <c r="L193" i="2" s="1"/>
  <c r="L194" i="2" s="1"/>
  <c r="K191" i="2"/>
  <c r="K192" i="2" s="1"/>
  <c r="K193" i="2" s="1"/>
  <c r="K194" i="2" s="1"/>
  <c r="J191" i="2"/>
  <c r="J192" i="2" s="1"/>
  <c r="J193" i="2" s="1"/>
  <c r="J194" i="2" s="1"/>
  <c r="F191" i="2"/>
  <c r="F192" i="2" s="1"/>
  <c r="F193" i="2" s="1"/>
  <c r="F194" i="2" s="1"/>
  <c r="G130" i="2"/>
  <c r="G129" i="2" s="1"/>
  <c r="T189" i="2" l="1"/>
  <c r="I192" i="2"/>
  <c r="T191" i="2"/>
  <c r="V191" i="2" s="1"/>
  <c r="T190" i="2"/>
  <c r="N130" i="2"/>
  <c r="N129" i="2" s="1"/>
  <c r="G131" i="2"/>
  <c r="G132" i="2" s="1"/>
  <c r="G133" i="2" s="1"/>
  <c r="G134" i="2" s="1"/>
  <c r="H130" i="2"/>
  <c r="H131" i="2"/>
  <c r="N131" i="2" l="1"/>
  <c r="N132" i="2" s="1"/>
  <c r="N133" i="2" s="1"/>
  <c r="N134" i="2" s="1"/>
  <c r="I193" i="2"/>
  <c r="T192" i="2"/>
  <c r="V192" i="2" s="1"/>
  <c r="H132" i="2"/>
  <c r="T131" i="2"/>
  <c r="H129" i="2"/>
  <c r="T130" i="2"/>
  <c r="T129" i="2" l="1"/>
  <c r="I194" i="2"/>
  <c r="T194" i="2" s="1"/>
  <c r="V194" i="2" s="1"/>
  <c r="T193" i="2"/>
  <c r="V193" i="2" s="1"/>
  <c r="H133" i="2"/>
  <c r="T132" i="2"/>
  <c r="H134" i="2" l="1"/>
  <c r="T134" i="2" s="1"/>
  <c r="T133" i="2"/>
  <c r="F118" i="2" l="1"/>
  <c r="G118" i="2"/>
  <c r="H118" i="2"/>
  <c r="I118" i="2"/>
  <c r="J118" i="2"/>
  <c r="K118" i="2"/>
  <c r="L118" i="2"/>
  <c r="M118" i="2"/>
  <c r="N118" i="2"/>
  <c r="T118" i="2" l="1"/>
  <c r="N48" i="2" l="1"/>
  <c r="M48" i="2"/>
  <c r="L48" i="2"/>
  <c r="K48" i="2"/>
  <c r="J48" i="2"/>
  <c r="I48" i="2"/>
  <c r="H48" i="2"/>
  <c r="G48" i="2"/>
  <c r="N47" i="2"/>
  <c r="M47" i="2"/>
  <c r="L47" i="2"/>
  <c r="K47" i="2"/>
  <c r="J47" i="2"/>
  <c r="I47" i="2"/>
  <c r="H47" i="2"/>
  <c r="G47" i="2"/>
  <c r="F48" i="2"/>
  <c r="F47" i="2"/>
  <c r="Y252" i="2"/>
  <c r="T252" i="2"/>
  <c r="Z252" i="2" s="1"/>
  <c r="Y251" i="2"/>
  <c r="T251" i="2"/>
  <c r="Z251" i="2" s="1"/>
  <c r="Y250" i="2"/>
  <c r="T250" i="2"/>
  <c r="Z250" i="2" s="1"/>
  <c r="Y249" i="2"/>
  <c r="T249" i="2"/>
  <c r="Z249" i="2" s="1"/>
  <c r="Y248" i="2"/>
  <c r="T248" i="2"/>
  <c r="Z248" i="2" s="1"/>
  <c r="Y247" i="2"/>
  <c r="T247" i="2"/>
  <c r="Z247" i="2" s="1"/>
  <c r="Y246" i="2"/>
  <c r="T246" i="2"/>
  <c r="Z246" i="2" s="1"/>
  <c r="Y245" i="2"/>
  <c r="T245" i="2"/>
  <c r="Z245" i="2" s="1"/>
  <c r="Y244" i="2"/>
  <c r="T244" i="2"/>
  <c r="Z244" i="2" s="1"/>
  <c r="Y243" i="2"/>
  <c r="T243" i="2"/>
  <c r="Z243" i="2" s="1"/>
  <c r="Y242" i="2"/>
  <c r="T242" i="2"/>
  <c r="Z242" i="2" s="1"/>
  <c r="Y241" i="2"/>
  <c r="T241" i="2"/>
  <c r="Z241" i="2" s="1"/>
  <c r="Y234" i="2"/>
  <c r="T234" i="2"/>
  <c r="Z234" i="2" s="1"/>
  <c r="Y230" i="2"/>
  <c r="T230" i="2"/>
  <c r="Z230" i="2" s="1"/>
  <c r="Y229" i="2"/>
  <c r="T229" i="2"/>
  <c r="V229" i="2" s="1"/>
  <c r="AA229" i="2" s="1"/>
  <c r="Y228" i="2"/>
  <c r="T228" i="2"/>
  <c r="Z228" i="2" s="1"/>
  <c r="Y226" i="2"/>
  <c r="T226" i="2"/>
  <c r="Z226" i="2" s="1"/>
  <c r="Y225" i="2"/>
  <c r="T225" i="2"/>
  <c r="Y224" i="2"/>
  <c r="T224" i="2"/>
  <c r="Z224" i="2" s="1"/>
  <c r="Y221" i="2"/>
  <c r="T221" i="2"/>
  <c r="Z221" i="2" s="1"/>
  <c r="Y220" i="2"/>
  <c r="T220" i="2"/>
  <c r="Z220" i="2" s="1"/>
  <c r="Y219" i="2"/>
  <c r="T219" i="2"/>
  <c r="Z219" i="2" s="1"/>
  <c r="Y217" i="2"/>
  <c r="U217" i="2"/>
  <c r="T217" i="2"/>
  <c r="Z217" i="2" s="1"/>
  <c r="Y216" i="2"/>
  <c r="T216" i="2"/>
  <c r="Y215" i="2"/>
  <c r="T215" i="2"/>
  <c r="Z215" i="2" s="1"/>
  <c r="Y213" i="2"/>
  <c r="T213" i="2"/>
  <c r="Z213" i="2" s="1"/>
  <c r="Y212" i="2"/>
  <c r="T212" i="2"/>
  <c r="V212" i="2" s="1"/>
  <c r="AA212" i="2" s="1"/>
  <c r="Y211" i="2"/>
  <c r="T211" i="2"/>
  <c r="V211" i="2" s="1"/>
  <c r="AA211" i="2" s="1"/>
  <c r="Y208" i="2"/>
  <c r="T208" i="2"/>
  <c r="Z208" i="2" s="1"/>
  <c r="Y207" i="2"/>
  <c r="T207" i="2"/>
  <c r="Z207" i="2" s="1"/>
  <c r="Y206" i="2"/>
  <c r="T206" i="2"/>
  <c r="Z206" i="2" s="1"/>
  <c r="Y205" i="2"/>
  <c r="T205" i="2"/>
  <c r="Z205" i="2" s="1"/>
  <c r="Y204" i="2"/>
  <c r="T204" i="2"/>
  <c r="Z204" i="2" s="1"/>
  <c r="Y202" i="2"/>
  <c r="T202" i="2"/>
  <c r="V202" i="2" s="1"/>
  <c r="AA202" i="2" s="1"/>
  <c r="Y201" i="2"/>
  <c r="T201" i="2"/>
  <c r="Z201" i="2" s="1"/>
  <c r="Y200" i="2"/>
  <c r="T200" i="2"/>
  <c r="V200" i="2" s="1"/>
  <c r="AA200" i="2" s="1"/>
  <c r="Z199" i="2"/>
  <c r="Y199" i="2"/>
  <c r="T199" i="2"/>
  <c r="V199" i="2" s="1"/>
  <c r="AA199" i="2" s="1"/>
  <c r="Y198" i="2"/>
  <c r="T198" i="2"/>
  <c r="V198" i="2" s="1"/>
  <c r="AA198" i="2" s="1"/>
  <c r="Y194" i="2"/>
  <c r="Z194" i="2"/>
  <c r="Y193" i="2"/>
  <c r="Z193" i="2"/>
  <c r="Y192" i="2"/>
  <c r="Z192" i="2"/>
  <c r="Y191" i="2"/>
  <c r="Z191" i="2"/>
  <c r="Y190" i="2"/>
  <c r="Z190" i="2"/>
  <c r="Y188" i="2"/>
  <c r="T188" i="2"/>
  <c r="Z188" i="2" s="1"/>
  <c r="Y187" i="2"/>
  <c r="T187" i="2"/>
  <c r="V187" i="2" s="1"/>
  <c r="AA187" i="2" s="1"/>
  <c r="Y186" i="2"/>
  <c r="T186" i="2"/>
  <c r="Z186" i="2" s="1"/>
  <c r="Y185" i="2"/>
  <c r="T185" i="2"/>
  <c r="V185" i="2" s="1"/>
  <c r="AA185" i="2" s="1"/>
  <c r="Y183" i="2"/>
  <c r="T183" i="2"/>
  <c r="Z183" i="2" s="1"/>
  <c r="Y182" i="2"/>
  <c r="T182" i="2"/>
  <c r="V182" i="2" s="1"/>
  <c r="AA182" i="2" s="1"/>
  <c r="Y181" i="2"/>
  <c r="T181" i="2"/>
  <c r="Z181" i="2" s="1"/>
  <c r="Y180" i="2"/>
  <c r="T180" i="2"/>
  <c r="V180" i="2" s="1"/>
  <c r="AA180" i="2" s="1"/>
  <c r="Y179" i="2"/>
  <c r="T179" i="2"/>
  <c r="Z179" i="2" s="1"/>
  <c r="Y178" i="2"/>
  <c r="T178" i="2"/>
  <c r="V178" i="2" s="1"/>
  <c r="AA178" i="2" s="1"/>
  <c r="Y177" i="2"/>
  <c r="T177" i="2"/>
  <c r="Z177" i="2" s="1"/>
  <c r="Y176" i="2"/>
  <c r="T176" i="2"/>
  <c r="V176" i="2" s="1"/>
  <c r="AA176" i="2" s="1"/>
  <c r="Y175" i="2"/>
  <c r="T175" i="2"/>
  <c r="Z175" i="2" s="1"/>
  <c r="Y174" i="2"/>
  <c r="T174" i="2"/>
  <c r="V174" i="2" s="1"/>
  <c r="AA174" i="2" s="1"/>
  <c r="Y173" i="2"/>
  <c r="T173" i="2"/>
  <c r="V173" i="2" s="1"/>
  <c r="AA173" i="2" s="1"/>
  <c r="Y171" i="2"/>
  <c r="T171" i="2"/>
  <c r="Z171" i="2" s="1"/>
  <c r="Y170" i="2"/>
  <c r="T170" i="2"/>
  <c r="Z170" i="2" s="1"/>
  <c r="Y169" i="2"/>
  <c r="T169" i="2"/>
  <c r="Z169" i="2" s="1"/>
  <c r="Y168" i="2"/>
  <c r="T168" i="2"/>
  <c r="Z168" i="2" s="1"/>
  <c r="Y167" i="2"/>
  <c r="T167" i="2"/>
  <c r="Z167" i="2" s="1"/>
  <c r="Y166" i="2"/>
  <c r="T166" i="2"/>
  <c r="Z166" i="2" s="1"/>
  <c r="Y165" i="2"/>
  <c r="T165" i="2"/>
  <c r="Z165" i="2" s="1"/>
  <c r="Y164" i="2"/>
  <c r="T164" i="2"/>
  <c r="Z164" i="2" s="1"/>
  <c r="Y163" i="2"/>
  <c r="T163" i="2"/>
  <c r="Z163" i="2" s="1"/>
  <c r="Y161" i="2"/>
  <c r="T161" i="2"/>
  <c r="Z161" i="2" s="1"/>
  <c r="Y160" i="2"/>
  <c r="T160" i="2"/>
  <c r="V160" i="2" s="1"/>
  <c r="AA160" i="2" s="1"/>
  <c r="Y159" i="2"/>
  <c r="T159" i="2"/>
  <c r="Z159" i="2" s="1"/>
  <c r="Y158" i="2"/>
  <c r="T158" i="2"/>
  <c r="V158" i="2" s="1"/>
  <c r="AA158" i="2" s="1"/>
  <c r="Y157" i="2"/>
  <c r="T157" i="2"/>
  <c r="Z157" i="2" s="1"/>
  <c r="Y156" i="2"/>
  <c r="T156" i="2"/>
  <c r="V156" i="2" s="1"/>
  <c r="AA156" i="2" s="1"/>
  <c r="Y155" i="2"/>
  <c r="T155" i="2"/>
  <c r="Z155" i="2" s="1"/>
  <c r="Y153" i="2"/>
  <c r="T153" i="2"/>
  <c r="V153" i="2" s="1"/>
  <c r="AA153" i="2" s="1"/>
  <c r="Y152" i="2"/>
  <c r="T152" i="2"/>
  <c r="Z152" i="2" s="1"/>
  <c r="Y151" i="2"/>
  <c r="T151" i="2"/>
  <c r="V151" i="2" s="1"/>
  <c r="AA151" i="2" s="1"/>
  <c r="Y149" i="2"/>
  <c r="T149" i="2"/>
  <c r="Z149" i="2" s="1"/>
  <c r="Y148" i="2"/>
  <c r="T148" i="2"/>
  <c r="Z148" i="2" s="1"/>
  <c r="Y147" i="2"/>
  <c r="T147" i="2"/>
  <c r="Z147" i="2" s="1"/>
  <c r="Y145" i="2"/>
  <c r="T145" i="2"/>
  <c r="V145" i="2" s="1"/>
  <c r="AA145" i="2" s="1"/>
  <c r="Y144" i="2"/>
  <c r="T144" i="2"/>
  <c r="Z144" i="2" s="1"/>
  <c r="Y143" i="2"/>
  <c r="T143" i="2"/>
  <c r="V143" i="2" s="1"/>
  <c r="AA143" i="2" s="1"/>
  <c r="Y142" i="2"/>
  <c r="T142" i="2"/>
  <c r="Z142" i="2" s="1"/>
  <c r="Y141" i="2"/>
  <c r="T141" i="2"/>
  <c r="V141" i="2" s="1"/>
  <c r="AA141" i="2" s="1"/>
  <c r="Y140" i="2"/>
  <c r="T140" i="2"/>
  <c r="Z140" i="2" s="1"/>
  <c r="Y139" i="2"/>
  <c r="T139" i="2"/>
  <c r="V139" i="2" s="1"/>
  <c r="AA139" i="2" s="1"/>
  <c r="Y138" i="2"/>
  <c r="T138" i="2"/>
  <c r="Z138" i="2" s="1"/>
  <c r="Y137" i="2"/>
  <c r="T137" i="2"/>
  <c r="V137" i="2" s="1"/>
  <c r="AA137" i="2" s="1"/>
  <c r="Y134" i="2"/>
  <c r="Y133" i="2"/>
  <c r="U133" i="2"/>
  <c r="V133" i="2" s="1"/>
  <c r="AA133" i="2" s="1"/>
  <c r="Y132" i="2"/>
  <c r="U132" i="2"/>
  <c r="Z132" i="2"/>
  <c r="Y131" i="2"/>
  <c r="Z131" i="2"/>
  <c r="Y130" i="2"/>
  <c r="Z130" i="2"/>
  <c r="Y128" i="2"/>
  <c r="T128" i="2"/>
  <c r="Y127" i="2"/>
  <c r="T127" i="2"/>
  <c r="V127" i="2" s="1"/>
  <c r="AA127" i="2" s="1"/>
  <c r="Y126" i="2"/>
  <c r="T126" i="2"/>
  <c r="Y124" i="2"/>
  <c r="T124" i="2"/>
  <c r="V124" i="2" s="1"/>
  <c r="AA124" i="2" s="1"/>
  <c r="Y123" i="2"/>
  <c r="T123" i="2"/>
  <c r="Z123" i="2" s="1"/>
  <c r="Y122" i="2"/>
  <c r="T122" i="2"/>
  <c r="V122" i="2" s="1"/>
  <c r="AA122" i="2" s="1"/>
  <c r="Y120" i="2"/>
  <c r="T120" i="2"/>
  <c r="Z120" i="2" s="1"/>
  <c r="Y119" i="2"/>
  <c r="T119" i="2"/>
  <c r="Z119" i="2" s="1"/>
  <c r="Y118" i="2"/>
  <c r="Z118" i="2"/>
  <c r="Y117" i="2"/>
  <c r="T117" i="2"/>
  <c r="Z117" i="2" s="1"/>
  <c r="Y115" i="2"/>
  <c r="T115" i="2"/>
  <c r="Y114" i="2"/>
  <c r="T114" i="2"/>
  <c r="V114" i="2" s="1"/>
  <c r="AA114" i="2" s="1"/>
  <c r="Y113" i="2"/>
  <c r="T113" i="2"/>
  <c r="Y111" i="2"/>
  <c r="T111" i="2"/>
  <c r="V111" i="2" s="1"/>
  <c r="AA111" i="2" s="1"/>
  <c r="Y110" i="2"/>
  <c r="T110" i="2"/>
  <c r="Z110" i="2" s="1"/>
  <c r="Y109" i="2"/>
  <c r="U109" i="2"/>
  <c r="T109" i="2"/>
  <c r="Y108" i="2"/>
  <c r="T108" i="2"/>
  <c r="Z108" i="2" s="1"/>
  <c r="Y106" i="2"/>
  <c r="T106" i="2"/>
  <c r="V106" i="2" s="1"/>
  <c r="AA106" i="2" s="1"/>
  <c r="Y105" i="2"/>
  <c r="T105" i="2"/>
  <c r="Z105" i="2" s="1"/>
  <c r="Y104" i="2"/>
  <c r="T104" i="2"/>
  <c r="V104" i="2" s="1"/>
  <c r="AA104" i="2" s="1"/>
  <c r="Y103" i="2"/>
  <c r="T103" i="2"/>
  <c r="V103" i="2" s="1"/>
  <c r="AA103" i="2" s="1"/>
  <c r="Y102" i="2"/>
  <c r="T102" i="2"/>
  <c r="V102" i="2" s="1"/>
  <c r="AA102" i="2" s="1"/>
  <c r="Y101" i="2"/>
  <c r="T101" i="2"/>
  <c r="Z101" i="2" s="1"/>
  <c r="Y100" i="2"/>
  <c r="T100" i="2"/>
  <c r="V100" i="2" s="1"/>
  <c r="AA100" i="2" s="1"/>
  <c r="Y98" i="2"/>
  <c r="T98" i="2"/>
  <c r="Z98" i="2" s="1"/>
  <c r="Y97" i="2"/>
  <c r="T97" i="2"/>
  <c r="Z97" i="2" s="1"/>
  <c r="Y96" i="2"/>
  <c r="T96" i="2"/>
  <c r="Z96" i="2" s="1"/>
  <c r="Y95" i="2"/>
  <c r="T95" i="2"/>
  <c r="Z95" i="2" s="1"/>
  <c r="Y94" i="2"/>
  <c r="T94" i="2"/>
  <c r="Z94" i="2" s="1"/>
  <c r="Y93" i="2"/>
  <c r="T93" i="2"/>
  <c r="Z93" i="2" s="1"/>
  <c r="Y92" i="2"/>
  <c r="T92" i="2"/>
  <c r="Z92" i="2" s="1"/>
  <c r="Y91" i="2"/>
  <c r="T91" i="2"/>
  <c r="Z91" i="2" s="1"/>
  <c r="Y90" i="2"/>
  <c r="T90" i="2"/>
  <c r="Z90" i="2" s="1"/>
  <c r="Y87" i="2"/>
  <c r="T87" i="2"/>
  <c r="Z87" i="2" s="1"/>
  <c r="Y86" i="2"/>
  <c r="T86" i="2"/>
  <c r="Z86" i="2" s="1"/>
  <c r="Y84" i="2"/>
  <c r="T84" i="2"/>
  <c r="V84" i="2" s="1"/>
  <c r="AA84" i="2" s="1"/>
  <c r="Y83" i="2"/>
  <c r="T83" i="2"/>
  <c r="Y82" i="2"/>
  <c r="T82" i="2"/>
  <c r="V82" i="2" s="1"/>
  <c r="AA82" i="2" s="1"/>
  <c r="Y80" i="2"/>
  <c r="U80" i="2"/>
  <c r="T80" i="2"/>
  <c r="Z80" i="2" s="1"/>
  <c r="Y79" i="2"/>
  <c r="T79" i="2"/>
  <c r="V79" i="2" s="1"/>
  <c r="AA79" i="2" s="1"/>
  <c r="Y78" i="2"/>
  <c r="T78" i="2"/>
  <c r="Z78" i="2" s="1"/>
  <c r="Y76" i="2"/>
  <c r="T76" i="2"/>
  <c r="V76" i="2" s="1"/>
  <c r="AA76" i="2" s="1"/>
  <c r="Y75" i="2"/>
  <c r="T75" i="2"/>
  <c r="Z75" i="2" s="1"/>
  <c r="Y74" i="2"/>
  <c r="T74" i="2"/>
  <c r="V74" i="2" s="1"/>
  <c r="AA74" i="2" s="1"/>
  <c r="Y71" i="2"/>
  <c r="T71" i="2"/>
  <c r="V71" i="2" s="1"/>
  <c r="AA71" i="2" s="1"/>
  <c r="Y70" i="2"/>
  <c r="T70" i="2"/>
  <c r="V70" i="2" s="1"/>
  <c r="AA70" i="2" s="1"/>
  <c r="Y67" i="2"/>
  <c r="T67" i="2"/>
  <c r="V67" i="2" s="1"/>
  <c r="AA67" i="2" s="1"/>
  <c r="Y66" i="2"/>
  <c r="T66" i="2"/>
  <c r="Z66" i="2" s="1"/>
  <c r="Y65" i="2"/>
  <c r="T65" i="2"/>
  <c r="V65" i="2" s="1"/>
  <c r="AA65" i="2" s="1"/>
  <c r="Y63" i="2"/>
  <c r="T63" i="2"/>
  <c r="Z63" i="2" s="1"/>
  <c r="Y62" i="2"/>
  <c r="T62" i="2"/>
  <c r="V62" i="2" s="1"/>
  <c r="AA62" i="2" s="1"/>
  <c r="Y60" i="2"/>
  <c r="U60" i="2"/>
  <c r="T60" i="2"/>
  <c r="Z60" i="2" s="1"/>
  <c r="Y59" i="2"/>
  <c r="U59" i="2"/>
  <c r="T59" i="2"/>
  <c r="Z59" i="2" s="1"/>
  <c r="Y58" i="2"/>
  <c r="T58" i="2"/>
  <c r="V58" i="2" s="1"/>
  <c r="AA58" i="2" s="1"/>
  <c r="Y57" i="2"/>
  <c r="T57" i="2"/>
  <c r="Z57" i="2" s="1"/>
  <c r="Y56" i="2"/>
  <c r="T56" i="2"/>
  <c r="V56" i="2" s="1"/>
  <c r="AA56" i="2" s="1"/>
  <c r="Y55" i="2"/>
  <c r="U55" i="2"/>
  <c r="T55" i="2"/>
  <c r="Z55" i="2" s="1"/>
  <c r="Y54" i="2"/>
  <c r="T54" i="2"/>
  <c r="V54" i="2" s="1"/>
  <c r="AA54" i="2" s="1"/>
  <c r="Y53" i="2"/>
  <c r="T53" i="2"/>
  <c r="V53" i="2" s="1"/>
  <c r="AA53" i="2" s="1"/>
  <c r="Y52" i="2"/>
  <c r="T52" i="2"/>
  <c r="Z52" i="2" s="1"/>
  <c r="Y51" i="2"/>
  <c r="T51" i="2"/>
  <c r="Z51" i="2" s="1"/>
  <c r="Y49" i="2"/>
  <c r="T49" i="2"/>
  <c r="Z49" i="2" s="1"/>
  <c r="Y48" i="2"/>
  <c r="Y47" i="2"/>
  <c r="Y46" i="2"/>
  <c r="T46" i="2"/>
  <c r="Z46" i="2" s="1"/>
  <c r="Y45" i="2"/>
  <c r="T45" i="2"/>
  <c r="Z45" i="2" s="1"/>
  <c r="Y44" i="2"/>
  <c r="T44" i="2"/>
  <c r="Z44" i="2" s="1"/>
  <c r="Y43" i="2"/>
  <c r="T43" i="2"/>
  <c r="Z43" i="2" s="1"/>
  <c r="Y32" i="2"/>
  <c r="T32" i="2"/>
  <c r="Z32" i="2" s="1"/>
  <c r="Y31" i="2"/>
  <c r="T31" i="2"/>
  <c r="Z31" i="2" s="1"/>
  <c r="Y30" i="2"/>
  <c r="T30" i="2"/>
  <c r="Z30" i="2" s="1"/>
  <c r="Y29" i="2"/>
  <c r="T29" i="2"/>
  <c r="Z29" i="2" s="1"/>
  <c r="Y28" i="2"/>
  <c r="T28" i="2"/>
  <c r="Z28" i="2" s="1"/>
  <c r="Y27" i="2"/>
  <c r="T27" i="2"/>
  <c r="Z27" i="2" s="1"/>
  <c r="Y26" i="2"/>
  <c r="T26" i="2"/>
  <c r="Z26" i="2" s="1"/>
  <c r="Y24" i="2"/>
  <c r="T24" i="2"/>
  <c r="Z24" i="2" s="1"/>
  <c r="Y23" i="2"/>
  <c r="T23" i="2"/>
  <c r="Z23" i="2" s="1"/>
  <c r="Y22" i="2"/>
  <c r="T22" i="2"/>
  <c r="Z22" i="2" s="1"/>
  <c r="Y20" i="2"/>
  <c r="T20" i="2"/>
  <c r="V20" i="2" s="1"/>
  <c r="AA20" i="2" s="1"/>
  <c r="Y19" i="2"/>
  <c r="T19" i="2"/>
  <c r="Z19" i="2" s="1"/>
  <c r="Y18" i="2"/>
  <c r="T18" i="2"/>
  <c r="V18" i="2" s="1"/>
  <c r="AA18" i="2" s="1"/>
  <c r="Y17" i="2"/>
  <c r="T17" i="2"/>
  <c r="Z17" i="2" s="1"/>
  <c r="Y16" i="2"/>
  <c r="T16" i="2"/>
  <c r="V16" i="2" s="1"/>
  <c r="AA16" i="2" s="1"/>
  <c r="V51" i="2" l="1"/>
  <c r="AA51" i="2" s="1"/>
  <c r="Z56" i="2"/>
  <c r="Z174" i="2"/>
  <c r="AB174" i="2" s="1"/>
  <c r="V96" i="2"/>
  <c r="AA96" i="2" s="1"/>
  <c r="AB96" i="2" s="1"/>
  <c r="V201" i="2"/>
  <c r="AA201" i="2" s="1"/>
  <c r="V87" i="2"/>
  <c r="AA87" i="2" s="1"/>
  <c r="V80" i="2"/>
  <c r="AA80" i="2" s="1"/>
  <c r="AB80" i="2" s="1"/>
  <c r="Z103" i="2"/>
  <c r="AB103" i="2" s="1"/>
  <c r="Z111" i="2"/>
  <c r="Z173" i="2"/>
  <c r="Z70" i="2"/>
  <c r="AB70" i="2" s="1"/>
  <c r="V31" i="2"/>
  <c r="AA31" i="2" s="1"/>
  <c r="AB31" i="2" s="1"/>
  <c r="V46" i="2"/>
  <c r="AA46" i="2" s="1"/>
  <c r="AB46" i="2" s="1"/>
  <c r="Z122" i="2"/>
  <c r="Z141" i="2"/>
  <c r="AB141" i="2" s="1"/>
  <c r="V177" i="2"/>
  <c r="AA177" i="2" s="1"/>
  <c r="AB177" i="2" s="1"/>
  <c r="Z178" i="2"/>
  <c r="AB178" i="2" s="1"/>
  <c r="Z229" i="2"/>
  <c r="V132" i="2"/>
  <c r="AA132" i="2" s="1"/>
  <c r="AB132" i="2" s="1"/>
  <c r="Z53" i="2"/>
  <c r="AB53" i="2" s="1"/>
  <c r="V130" i="2"/>
  <c r="V175" i="2"/>
  <c r="AA175" i="2" s="1"/>
  <c r="AB175" i="2" s="1"/>
  <c r="Z79" i="2"/>
  <c r="Z65" i="2"/>
  <c r="AB65" i="2" s="1"/>
  <c r="Z104" i="2"/>
  <c r="V110" i="2"/>
  <c r="AA110" i="2" s="1"/>
  <c r="AB201" i="2"/>
  <c r="V246" i="2"/>
  <c r="AA246" i="2" s="1"/>
  <c r="AB246" i="2" s="1"/>
  <c r="V105" i="2"/>
  <c r="AA105" i="2" s="1"/>
  <c r="Z124" i="2"/>
  <c r="Z143" i="2"/>
  <c r="AB143" i="2" s="1"/>
  <c r="V252" i="2"/>
  <c r="AA252" i="2" s="1"/>
  <c r="AB252" i="2" s="1"/>
  <c r="V23" i="2"/>
  <c r="AA23" i="2" s="1"/>
  <c r="AB23" i="2" s="1"/>
  <c r="Z176" i="2"/>
  <c r="AB176" i="2" s="1"/>
  <c r="V52" i="2"/>
  <c r="AA52" i="2" s="1"/>
  <c r="AB52" i="2" s="1"/>
  <c r="Z198" i="2"/>
  <c r="Z211" i="2"/>
  <c r="AB199" i="2"/>
  <c r="V22" i="2"/>
  <c r="AA22" i="2" s="1"/>
  <c r="AB22" i="2" s="1"/>
  <c r="Z62" i="2"/>
  <c r="V97" i="2"/>
  <c r="AA97" i="2" s="1"/>
  <c r="AB97" i="2" s="1"/>
  <c r="AB229" i="2"/>
  <c r="V109" i="2"/>
  <c r="AA109" i="2" s="1"/>
  <c r="V118" i="2"/>
  <c r="AA118" i="2" s="1"/>
  <c r="AB118" i="2" s="1"/>
  <c r="V242" i="2"/>
  <c r="AA242" i="2" s="1"/>
  <c r="AB242" i="2" s="1"/>
  <c r="V171" i="2"/>
  <c r="AA171" i="2" s="1"/>
  <c r="AB171" i="2" s="1"/>
  <c r="Z182" i="2"/>
  <c r="AB182" i="2" s="1"/>
  <c r="V251" i="2"/>
  <c r="AA251" i="2" s="1"/>
  <c r="AB251" i="2" s="1"/>
  <c r="V57" i="2"/>
  <c r="AA57" i="2" s="1"/>
  <c r="AB57" i="2" s="1"/>
  <c r="Z82" i="2"/>
  <c r="AB82" i="2" s="1"/>
  <c r="V90" i="2"/>
  <c r="AA90" i="2" s="1"/>
  <c r="AB90" i="2" s="1"/>
  <c r="V123" i="2"/>
  <c r="AA123" i="2" s="1"/>
  <c r="AB123" i="2" s="1"/>
  <c r="Z139" i="2"/>
  <c r="AB139" i="2" s="1"/>
  <c r="Z200" i="2"/>
  <c r="V230" i="2"/>
  <c r="AA230" i="2" s="1"/>
  <c r="AB230" i="2" s="1"/>
  <c r="V247" i="2"/>
  <c r="AA247" i="2" s="1"/>
  <c r="AB247" i="2" s="1"/>
  <c r="V45" i="2"/>
  <c r="AA45" i="2" s="1"/>
  <c r="AB45" i="2" s="1"/>
  <c r="V60" i="2"/>
  <c r="AA60" i="2" s="1"/>
  <c r="AB60" i="2" s="1"/>
  <c r="Z160" i="2"/>
  <c r="V179" i="2"/>
  <c r="AA179" i="2" s="1"/>
  <c r="AB179" i="2" s="1"/>
  <c r="Z16" i="2"/>
  <c r="Z54" i="2"/>
  <c r="Z71" i="2"/>
  <c r="AB71" i="2" s="1"/>
  <c r="V95" i="2"/>
  <c r="AA95" i="2" s="1"/>
  <c r="AB95" i="2" s="1"/>
  <c r="V119" i="2"/>
  <c r="AA119" i="2" s="1"/>
  <c r="AB119" i="2" s="1"/>
  <c r="Z151" i="2"/>
  <c r="AB151" i="2" s="1"/>
  <c r="Z156" i="2"/>
  <c r="AB156" i="2" s="1"/>
  <c r="V167" i="2"/>
  <c r="AA167" i="2" s="1"/>
  <c r="AB167" i="2" s="1"/>
  <c r="V183" i="2"/>
  <c r="AA183" i="2" s="1"/>
  <c r="AB183" i="2" s="1"/>
  <c r="AA194" i="2"/>
  <c r="AB194" i="2" s="1"/>
  <c r="Z212" i="2"/>
  <c r="AB212" i="2" s="1"/>
  <c r="V243" i="2"/>
  <c r="AA243" i="2" s="1"/>
  <c r="AB243" i="2" s="1"/>
  <c r="Z187" i="2"/>
  <c r="AB187" i="2" s="1"/>
  <c r="Z109" i="2"/>
  <c r="Z133" i="2"/>
  <c r="AB133" i="2" s="1"/>
  <c r="V94" i="2"/>
  <c r="AA94" i="2" s="1"/>
  <c r="AB94" i="2" s="1"/>
  <c r="V43" i="2"/>
  <c r="AA43" i="2" s="1"/>
  <c r="AB43" i="2" s="1"/>
  <c r="V101" i="2"/>
  <c r="AA101" i="2" s="1"/>
  <c r="Z145" i="2"/>
  <c r="AB145" i="2" s="1"/>
  <c r="V152" i="2"/>
  <c r="AA152" i="2" s="1"/>
  <c r="AB152" i="2" s="1"/>
  <c r="V163" i="2"/>
  <c r="AA163" i="2" s="1"/>
  <c r="V190" i="2"/>
  <c r="AA190" i="2" s="1"/>
  <c r="AB190" i="2" s="1"/>
  <c r="V213" i="2"/>
  <c r="AA213" i="2" s="1"/>
  <c r="AB213" i="2" s="1"/>
  <c r="V219" i="2"/>
  <c r="AA219" i="2" s="1"/>
  <c r="AB219" i="2" s="1"/>
  <c r="V234" i="2"/>
  <c r="AA234" i="2" s="1"/>
  <c r="V248" i="2"/>
  <c r="AA248" i="2" s="1"/>
  <c r="AB248" i="2" s="1"/>
  <c r="AB105" i="2"/>
  <c r="AB110" i="2"/>
  <c r="Z180" i="2"/>
  <c r="AB180" i="2" s="1"/>
  <c r="V244" i="2"/>
  <c r="AA244" i="2" s="1"/>
  <c r="AB244" i="2" s="1"/>
  <c r="Z20" i="2"/>
  <c r="AB20" i="2" s="1"/>
  <c r="V55" i="2"/>
  <c r="AA55" i="2" s="1"/>
  <c r="AB55" i="2" s="1"/>
  <c r="V63" i="2"/>
  <c r="AA63" i="2" s="1"/>
  <c r="Z67" i="2"/>
  <c r="V75" i="2"/>
  <c r="AA75" i="2" s="1"/>
  <c r="V92" i="2"/>
  <c r="AA92" i="2" s="1"/>
  <c r="AB92" i="2" s="1"/>
  <c r="V117" i="2"/>
  <c r="AA117" i="2" s="1"/>
  <c r="AB117" i="2" s="1"/>
  <c r="V120" i="2"/>
  <c r="AA120" i="2" s="1"/>
  <c r="AB120" i="2" s="1"/>
  <c r="V228" i="2"/>
  <c r="AA228" i="2" s="1"/>
  <c r="AB228" i="2" s="1"/>
  <c r="Z18" i="2"/>
  <c r="AB18" i="2" s="1"/>
  <c r="V49" i="2"/>
  <c r="AA49" i="2" s="1"/>
  <c r="AB49" i="2" s="1"/>
  <c r="V86" i="2"/>
  <c r="AA86" i="2" s="1"/>
  <c r="V131" i="2"/>
  <c r="AA131" i="2" s="1"/>
  <c r="AB131" i="2" s="1"/>
  <c r="Z158" i="2"/>
  <c r="AB158" i="2" s="1"/>
  <c r="V169" i="2"/>
  <c r="AA169" i="2" s="1"/>
  <c r="AB169" i="2" s="1"/>
  <c r="V181" i="2"/>
  <c r="AA181" i="2" s="1"/>
  <c r="AB181" i="2" s="1"/>
  <c r="Z185" i="2"/>
  <c r="V24" i="2"/>
  <c r="AA24" i="2" s="1"/>
  <c r="AB24" i="2" s="1"/>
  <c r="V44" i="2"/>
  <c r="AA44" i="2" s="1"/>
  <c r="AB44" i="2" s="1"/>
  <c r="V59" i="2"/>
  <c r="AA59" i="2" s="1"/>
  <c r="AB59" i="2" s="1"/>
  <c r="AB111" i="2"/>
  <c r="Z137" i="2"/>
  <c r="AB137" i="2" s="1"/>
  <c r="V148" i="2"/>
  <c r="AA148" i="2" s="1"/>
  <c r="AB148" i="2" s="1"/>
  <c r="Z202" i="2"/>
  <c r="Z153" i="2"/>
  <c r="AB153" i="2" s="1"/>
  <c r="V165" i="2"/>
  <c r="AA165" i="2" s="1"/>
  <c r="AB165" i="2" s="1"/>
  <c r="AA192" i="2"/>
  <c r="AB192" i="2" s="1"/>
  <c r="V221" i="2"/>
  <c r="AA221" i="2" s="1"/>
  <c r="AB221" i="2" s="1"/>
  <c r="V250" i="2"/>
  <c r="AA250" i="2" s="1"/>
  <c r="AB250" i="2" s="1"/>
  <c r="T48" i="2"/>
  <c r="Z48" i="2" s="1"/>
  <c r="T47" i="2"/>
  <c r="Z47" i="2" s="1"/>
  <c r="AB122" i="2"/>
  <c r="V28" i="2"/>
  <c r="AA28" i="2" s="1"/>
  <c r="AB28" i="2" s="1"/>
  <c r="Z126" i="2"/>
  <c r="V126" i="2"/>
  <c r="AA126" i="2" s="1"/>
  <c r="Z225" i="2"/>
  <c r="V225" i="2"/>
  <c r="AA225" i="2" s="1"/>
  <c r="V241" i="2"/>
  <c r="AA241" i="2" s="1"/>
  <c r="V245" i="2"/>
  <c r="AA245" i="2" s="1"/>
  <c r="AB245" i="2" s="1"/>
  <c r="V249" i="2"/>
  <c r="AA249" i="2" s="1"/>
  <c r="AB249" i="2" s="1"/>
  <c r="V17" i="2"/>
  <c r="AA17" i="2" s="1"/>
  <c r="AB17" i="2" s="1"/>
  <c r="V19" i="2"/>
  <c r="AA19" i="2" s="1"/>
  <c r="AB19" i="2" s="1"/>
  <c r="V98" i="2"/>
  <c r="AA98" i="2" s="1"/>
  <c r="AB98" i="2" s="1"/>
  <c r="V164" i="2"/>
  <c r="AA164" i="2" s="1"/>
  <c r="AB164" i="2" s="1"/>
  <c r="V168" i="2"/>
  <c r="AA168" i="2" s="1"/>
  <c r="AB168" i="2" s="1"/>
  <c r="AA191" i="2"/>
  <c r="AB191" i="2" s="1"/>
  <c r="Z83" i="2"/>
  <c r="V83" i="2"/>
  <c r="AA83" i="2" s="1"/>
  <c r="Z102" i="2"/>
  <c r="AB102" i="2" s="1"/>
  <c r="Z134" i="2"/>
  <c r="V134" i="2"/>
  <c r="AA134" i="2" s="1"/>
  <c r="V147" i="2"/>
  <c r="AA147" i="2" s="1"/>
  <c r="AB198" i="2"/>
  <c r="V220" i="2"/>
  <c r="AA220" i="2" s="1"/>
  <c r="AB220" i="2" s="1"/>
  <c r="Z240" i="2"/>
  <c r="V91" i="2"/>
  <c r="AA91" i="2" s="1"/>
  <c r="AB91" i="2" s="1"/>
  <c r="V26" i="2"/>
  <c r="AA26" i="2" s="1"/>
  <c r="Z76" i="2"/>
  <c r="AB76" i="2" s="1"/>
  <c r="AB87" i="2"/>
  <c r="Z113" i="2"/>
  <c r="V113" i="2"/>
  <c r="AA113" i="2" s="1"/>
  <c r="AB173" i="2"/>
  <c r="AB211" i="2"/>
  <c r="Z216" i="2"/>
  <c r="V216" i="2"/>
  <c r="AA216" i="2" s="1"/>
  <c r="V29" i="2"/>
  <c r="AA29" i="2" s="1"/>
  <c r="AB29" i="2" s="1"/>
  <c r="V32" i="2"/>
  <c r="AA32" i="2" s="1"/>
  <c r="AB32" i="2" s="1"/>
  <c r="Z58" i="2"/>
  <c r="AB58" i="2" s="1"/>
  <c r="Z106" i="2"/>
  <c r="AB106" i="2" s="1"/>
  <c r="Z127" i="2"/>
  <c r="AB127" i="2" s="1"/>
  <c r="AB202" i="2"/>
  <c r="Z128" i="2"/>
  <c r="V128" i="2"/>
  <c r="AA128" i="2" s="1"/>
  <c r="AB56" i="2"/>
  <c r="Z84" i="2"/>
  <c r="AB84" i="2" s="1"/>
  <c r="V93" i="2"/>
  <c r="AA93" i="2" s="1"/>
  <c r="AB93" i="2" s="1"/>
  <c r="Z100" i="2"/>
  <c r="AB100" i="2" s="1"/>
  <c r="AB104" i="2"/>
  <c r="V166" i="2"/>
  <c r="AA166" i="2" s="1"/>
  <c r="AB166" i="2" s="1"/>
  <c r="V170" i="2"/>
  <c r="AA170" i="2" s="1"/>
  <c r="AB170" i="2" s="1"/>
  <c r="AA193" i="2"/>
  <c r="AB193" i="2" s="1"/>
  <c r="V27" i="2"/>
  <c r="AA27" i="2" s="1"/>
  <c r="AB27" i="2" s="1"/>
  <c r="V30" i="2"/>
  <c r="AA30" i="2" s="1"/>
  <c r="AB30" i="2" s="1"/>
  <c r="AB63" i="2"/>
  <c r="Z74" i="2"/>
  <c r="Z114" i="2"/>
  <c r="AB114" i="2" s="1"/>
  <c r="V149" i="2"/>
  <c r="AA149" i="2" s="1"/>
  <c r="AB149" i="2" s="1"/>
  <c r="AB200" i="2"/>
  <c r="AB51" i="2"/>
  <c r="Z115" i="2"/>
  <c r="V115" i="2"/>
  <c r="AA115" i="2" s="1"/>
  <c r="AB163" i="2"/>
  <c r="AA233" i="2"/>
  <c r="AA232" i="2" s="1"/>
  <c r="AA231" i="2" s="1"/>
  <c r="AB234" i="2"/>
  <c r="V205" i="2"/>
  <c r="AA205" i="2" s="1"/>
  <c r="AB205" i="2" s="1"/>
  <c r="V207" i="2"/>
  <c r="AA207" i="2" s="1"/>
  <c r="AB207" i="2" s="1"/>
  <c r="V215" i="2"/>
  <c r="AA215" i="2" s="1"/>
  <c r="V224" i="2"/>
  <c r="AA224" i="2" s="1"/>
  <c r="V226" i="2"/>
  <c r="AA226" i="2" s="1"/>
  <c r="AB226" i="2" s="1"/>
  <c r="V66" i="2"/>
  <c r="AA66" i="2" s="1"/>
  <c r="V78" i="2"/>
  <c r="AA78" i="2" s="1"/>
  <c r="V108" i="2"/>
  <c r="AA108" i="2" s="1"/>
  <c r="V138" i="2"/>
  <c r="AA138" i="2" s="1"/>
  <c r="AB138" i="2" s="1"/>
  <c r="V140" i="2"/>
  <c r="AA140" i="2" s="1"/>
  <c r="AB140" i="2" s="1"/>
  <c r="V142" i="2"/>
  <c r="AA142" i="2" s="1"/>
  <c r="AB142" i="2" s="1"/>
  <c r="V144" i="2"/>
  <c r="AA144" i="2" s="1"/>
  <c r="AB144" i="2" s="1"/>
  <c r="V155" i="2"/>
  <c r="AA155" i="2" s="1"/>
  <c r="V157" i="2"/>
  <c r="AA157" i="2" s="1"/>
  <c r="AB157" i="2" s="1"/>
  <c r="V159" i="2"/>
  <c r="AA159" i="2" s="1"/>
  <c r="AB159" i="2" s="1"/>
  <c r="V161" i="2"/>
  <c r="AA161" i="2" s="1"/>
  <c r="AB161" i="2" s="1"/>
  <c r="V186" i="2"/>
  <c r="AA186" i="2" s="1"/>
  <c r="V188" i="2"/>
  <c r="AA188" i="2" s="1"/>
  <c r="AB188" i="2" s="1"/>
  <c r="V204" i="2"/>
  <c r="AA204" i="2" s="1"/>
  <c r="V206" i="2"/>
  <c r="AA206" i="2" s="1"/>
  <c r="AB206" i="2" s="1"/>
  <c r="V208" i="2"/>
  <c r="AA208" i="2" s="1"/>
  <c r="AB208" i="2" s="1"/>
  <c r="V217" i="2"/>
  <c r="AA217" i="2" s="1"/>
  <c r="AB217" i="2" s="1"/>
  <c r="Z235" i="2" l="1"/>
  <c r="Z196" i="2"/>
  <c r="AB62" i="2"/>
  <c r="AB109" i="2"/>
  <c r="AB101" i="2"/>
  <c r="Y99" i="2" s="1"/>
  <c r="AB86" i="2"/>
  <c r="AB79" i="2"/>
  <c r="AB75" i="2"/>
  <c r="Y85" i="2"/>
  <c r="AB124" i="2"/>
  <c r="Y121" i="2" s="1"/>
  <c r="AA130" i="2"/>
  <c r="AB130" i="2" s="1"/>
  <c r="V129" i="2"/>
  <c r="AB185" i="2"/>
  <c r="AB225" i="2"/>
  <c r="Y172" i="2"/>
  <c r="Y61" i="2"/>
  <c r="Y218" i="2"/>
  <c r="AB134" i="2"/>
  <c r="AB216" i="2"/>
  <c r="Y189" i="2"/>
  <c r="AB54" i="2"/>
  <c r="Y50" i="2" s="1"/>
  <c r="AB160" i="2"/>
  <c r="Y136" i="2"/>
  <c r="Y89" i="2"/>
  <c r="Y116" i="2"/>
  <c r="Y210" i="2"/>
  <c r="AB16" i="2"/>
  <c r="AB235" i="2" s="1"/>
  <c r="Y150" i="2"/>
  <c r="AB67" i="2"/>
  <c r="V48" i="2"/>
  <c r="AA48" i="2" s="1"/>
  <c r="AB48" i="2" s="1"/>
  <c r="V47" i="2"/>
  <c r="AA47" i="2" s="1"/>
  <c r="AB47" i="2" s="1"/>
  <c r="AB115" i="2"/>
  <c r="AB113" i="2"/>
  <c r="Y233" i="2"/>
  <c r="AB108" i="2"/>
  <c r="AA240" i="2"/>
  <c r="AB241" i="2"/>
  <c r="AB240" i="2" s="1"/>
  <c r="Y21" i="2"/>
  <c r="AA196" i="2"/>
  <c r="AB204" i="2"/>
  <c r="Y203" i="2" s="1"/>
  <c r="AB78" i="2"/>
  <c r="Y77" i="2" s="1"/>
  <c r="AB147" i="2"/>
  <c r="Y146" i="2" s="1"/>
  <c r="AB66" i="2"/>
  <c r="Y64" i="2" s="1"/>
  <c r="Y227" i="2"/>
  <c r="AB155" i="2"/>
  <c r="AB186" i="2"/>
  <c r="Y184" i="2" s="1"/>
  <c r="AB128" i="2"/>
  <c r="AB126" i="2"/>
  <c r="AB224" i="2"/>
  <c r="AB215" i="2"/>
  <c r="AB74" i="2"/>
  <c r="AB26" i="2"/>
  <c r="Y25" i="2" s="1"/>
  <c r="Y162" i="2"/>
  <c r="AB83" i="2"/>
  <c r="Y81" i="2" s="1"/>
  <c r="AA235" i="2" l="1"/>
  <c r="Y107" i="2"/>
  <c r="Y112" i="2"/>
  <c r="Y69" i="2"/>
  <c r="Z195" i="2"/>
  <c r="Y129" i="2"/>
  <c r="Y154" i="2"/>
  <c r="Y214" i="2"/>
  <c r="AA195" i="2"/>
  <c r="Y42" i="2"/>
  <c r="Y197" i="2"/>
  <c r="AB196" i="2"/>
  <c r="Y223" i="2"/>
  <c r="Y15" i="2"/>
  <c r="Y73" i="2"/>
  <c r="Y125" i="2"/>
  <c r="AB238" i="2" l="1"/>
  <c r="AB195" i="2"/>
  <c r="AB237" i="2"/>
  <c r="AB239" i="2" l="1"/>
</calcChain>
</file>

<file path=xl/sharedStrings.xml><?xml version="1.0" encoding="utf-8"?>
<sst xmlns="http://schemas.openxmlformats.org/spreadsheetml/2006/main" count="601" uniqueCount="217">
  <si>
    <t>Приложение</t>
  </si>
  <si>
    <t>К договору</t>
  </si>
  <si>
    <t>Расшифровка стоимости работ</t>
  </si>
  <si>
    <t>Чистовая отделка</t>
  </si>
  <si>
    <t>Позиция</t>
  </si>
  <si>
    <t>Наименование и техническая характеристика</t>
  </si>
  <si>
    <t>Ед.изм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</si>
  <si>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</si>
  <si>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</si>
  <si>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</si>
  <si>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</si>
  <si>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</si>
  <si>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</si>
  <si>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</si>
  <si>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</si>
  <si>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</si>
  <si>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</si>
  <si>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1</t>
  </si>
  <si>
    <t xml:space="preserve"> 2</t>
  </si>
  <si>
    <t xml:space="preserve"> 3</t>
  </si>
  <si>
    <t xml:space="preserve"> 4</t>
  </si>
  <si>
    <t xml:space="preserve"> 5</t>
  </si>
  <si>
    <t xml:space="preserve"> 6</t>
  </si>
  <si>
    <t xml:space="preserve"> 7</t>
  </si>
  <si>
    <t xml:space="preserve"> 8</t>
  </si>
  <si>
    <t xml:space="preserve">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</si>
  <si>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</si>
  <si>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</si>
  <si>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</si>
  <si>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</si>
  <si>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</si>
  <si>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</si>
  <si>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</si>
  <si>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</si>
  <si>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</si>
  <si>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</si>
  <si>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</si>
  <si>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</si>
  <si>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</si>
  <si>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</si>
  <si>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</si>
  <si>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</si>
  <si>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</si>
  <si>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</si>
  <si>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</si>
  <si>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</si>
  <si>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</si>
  <si>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</si>
  <si>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</si>
  <si>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</si>
  <si>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</si>
  <si>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</si>
  <si>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</si>
  <si>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</si>
  <si>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</si>
  <si>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</si>
  <si>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</si>
  <si>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</si>
  <si>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</si>
  <si>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</si>
  <si>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</si>
  <si>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</si>
  <si>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</si>
  <si>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Чистовая отделка поверхности помещений выше отм. 0,000</t>
  </si>
  <si>
    <t>Чистовая отделка поверхностей полов. Жилые помещения</t>
  </si>
  <si>
    <t>Устройство плинтусов из керамогранита</t>
  </si>
  <si>
    <t>м2</t>
  </si>
  <si>
    <t>плинтус на открытых лоджиях, балконах.</t>
  </si>
  <si>
    <t>Грунтовка Миттельгрунд</t>
  </si>
  <si>
    <t>кг</t>
  </si>
  <si>
    <t>СТО: цена за разведенный концентрат, разводить для использования 1:4, т.е. стоимость грунтовки - это цена производителя / 5частей \ ОС: бергауф аквагрунт, разводится 1/9</t>
  </si>
  <si>
    <t>Затирка для швов CE 33 Super серая</t>
  </si>
  <si>
    <t>*</t>
  </si>
  <si>
    <t>Клей для плитки усиленный Keramik Pro</t>
  </si>
  <si>
    <t>Устройство плинтусов из ПВХ</t>
  </si>
  <si>
    <t>м.п.</t>
  </si>
  <si>
    <t>Плинтус ПВХ Классик С55 229 Дуб латте</t>
  </si>
  <si>
    <t>СТО: С учетом фурнитуры: уголки и прочее.</t>
  </si>
  <si>
    <t>Саморез 6,0х40</t>
  </si>
  <si>
    <t>шт</t>
  </si>
  <si>
    <t>Устройство поверхностей полов из керамогранита</t>
  </si>
  <si>
    <t>СТО: цена за разведенный концентрат, разводить для использования 1:4, т.е. стоимость грунтовки - это цена производителя / 5частей</t>
  </si>
  <si>
    <t>Затирка для швов CE 33 Super бежевая</t>
  </si>
  <si>
    <t>Керамический гранит Modern Wood MW02 30,6x60,9</t>
  </si>
  <si>
    <t>Грунтовка Миттельгрунд, Производитель KNAUF</t>
  </si>
  <si>
    <t>Клей холодная сварка Homakoll S401</t>
  </si>
  <si>
    <t>Клей-фиксатор Homakoll 286 для гибких покрытий</t>
  </si>
  <si>
    <t>Линолеум бытовой Idylee Nova Marlon 1</t>
  </si>
  <si>
    <t>Угол ПВХ 15х15</t>
  </si>
  <si>
    <t>Угол ПВХ 20х20</t>
  </si>
  <si>
    <t>Чистовая отделка поверхностей полов. МОП</t>
  </si>
  <si>
    <t>Керамический гранит подступенок Про Стоун Серый 60х10,7</t>
  </si>
  <si>
    <t>Керамический гранит подступенок Террацо бежевый обрезной 60х10,7</t>
  </si>
  <si>
    <t>Покрытие поверхностей полов из керамогранита</t>
  </si>
  <si>
    <t>Расчет выполнен по концепции МОП, выполнение по исполнительной съемке.</t>
  </si>
  <si>
    <t>Керамический гранит Про Стоун Серый 60х60</t>
  </si>
  <si>
    <t>Керамический гранит Про Стоун Черный 60х60</t>
  </si>
  <si>
    <t>Керамический гранит Террацо бежевый обрезной 60х60, Производитель KERAMA MARAZZI</t>
  </si>
  <si>
    <t>Устройство грязезащитных покрытий полов</t>
  </si>
  <si>
    <t>Грязезащитное покрытие TOPWELL 22 Standart «Резина+щетка, цвет черный»</t>
  </si>
  <si>
    <t>Окраска поверхностей лестничных маршей</t>
  </si>
  <si>
    <t>учтены торцы, ступени и плинтус-сапожок</t>
  </si>
  <si>
    <t>Грунтовка бетоноконтакт Praktik, Производитель Bergauf</t>
  </si>
  <si>
    <t>Краска водно-дисперсионная Export-2 42BB 09/032, Производитель Marshall</t>
  </si>
  <si>
    <t>литр</t>
  </si>
  <si>
    <t>Чистовая отделка поверхностей потолков. Жилые помещения</t>
  </si>
  <si>
    <t>Устройство натяжных потолков</t>
  </si>
  <si>
    <t>Жилые помещения, в т.ч. сан/узел</t>
  </si>
  <si>
    <t>Натяжной потолок в комплекте с полотном и комплектующими</t>
  </si>
  <si>
    <t>СТО: закладных под люстры, светильники, гардины, направляющих и потолочного плинтуса</t>
  </si>
  <si>
    <t>Чистовая отделка поверхностей потолков. МОП</t>
  </si>
  <si>
    <t>Затирка поверхностей потолков под окраску</t>
  </si>
  <si>
    <t xml:space="preserve"> в т.ч. Окраска лестничных маршей+межэтажные площадки</t>
  </si>
  <si>
    <t>СТО: цена за разведенный концентрат, разводить для использования 1:4, т.е. стоимость грунтовки - это цена производителя / 5частей \ ОС: Аналог от Стройдвора</t>
  </si>
  <si>
    <t>Штукатурка гипсовая, Производитель Геркулес</t>
  </si>
  <si>
    <t>Окраска поверхностей потолков</t>
  </si>
  <si>
    <t>Краска акриловая ОБЕРЕГ PaintGuard</t>
  </si>
  <si>
    <t>СТО: Расход на 1 слой: 150-170 г/м2. Окраска 2 раза</t>
  </si>
  <si>
    <t>Шпатлевка поверхностей потолков</t>
  </si>
  <si>
    <t>Устройство реечного потолка</t>
  </si>
  <si>
    <t>Кубообразная рейка под дерево 30х39 мм в комплекте с подсистемой и креплением</t>
  </si>
  <si>
    <t>СТО: шаг 50 мм</t>
  </si>
  <si>
    <t>Чистовая отделка поверхностей стен. Жилые помещения</t>
  </si>
  <si>
    <t>Зашивка коммуникаций коробами из ГКЛВ</t>
  </si>
  <si>
    <t>В т.ч. с/узлы, кухни; проход трубвентиляция, отопления, водоснабжения и водоотведения. Площадь работ учтена за вычетом площади отверстий люков.</t>
  </si>
  <si>
    <t>Гипсокартонные листы ГКЛВ 2500х1200х12,5</t>
  </si>
  <si>
    <t>СТО: Площадь материала на всю стену, без вычета проема</t>
  </si>
  <si>
    <t>Дюбель распорный 6х35</t>
  </si>
  <si>
    <t>СТО: с шурупом</t>
  </si>
  <si>
    <t>Профиль потолочный направляющий 0,6 мм 28х27</t>
  </si>
  <si>
    <t>СТО: аналог по согласованию с РП</t>
  </si>
  <si>
    <t>Профиль потолочный ПП 0,6 мм 60х27</t>
  </si>
  <si>
    <t>Саморезы для металла фосфатированные 3,5x25</t>
  </si>
  <si>
    <t>Саморезы для металла фосфатированные 3,5x9,5</t>
  </si>
  <si>
    <t>Сетка строительная самоклеющаяся Серпянка 100х45 мм</t>
  </si>
  <si>
    <t>Штукатурка гипсовая</t>
  </si>
  <si>
    <t>Облицовка поверхностей стен плиткой</t>
  </si>
  <si>
    <t xml:space="preserve"> В стоимость ФОТ входят все необходимые для производства работ расходные материалы (профили и тд). Учтены работы в с/узлах.</t>
  </si>
  <si>
    <t>Затирка для швов CE 33 Super белая</t>
  </si>
  <si>
    <t>Керамическая плитка Тигр белый матовый 20х30</t>
  </si>
  <si>
    <t>Оклейка поверхностей стен обоями под окраску</t>
  </si>
  <si>
    <t>Грунтовка пигментированная акриловая PigmentikGrund, Производитель OZON</t>
  </si>
  <si>
    <t>ОС: бергауф аквагрунт</t>
  </si>
  <si>
    <t>Клей обойный</t>
  </si>
  <si>
    <t>Обои под покраску</t>
  </si>
  <si>
    <t>Окраска поверхностей оконных и дверных откосов за 2 раза</t>
  </si>
  <si>
    <t>Краска фасадная водно-дисперсионная ECO</t>
  </si>
  <si>
    <t>Установка ревизионных лючков</t>
  </si>
  <si>
    <t>лючки ПВХ в санузлах и кухнях. Замоделировано в Ревете, в РД информация отсутствует.</t>
  </si>
  <si>
    <t>Клей монтажный Peter Paul 70 300 мл</t>
  </si>
  <si>
    <t>Лючок Д 150*200мм пластик</t>
  </si>
  <si>
    <t>Лючок Д 200*200мм пластик</t>
  </si>
  <si>
    <t>Шпаклёвка поверхностей оконных и дверных откосов</t>
  </si>
  <si>
    <t>сумма площадей откосов из керамогранита и откосов под окраску</t>
  </si>
  <si>
    <t>Шпаклёвка поверхностей стен</t>
  </si>
  <si>
    <t>в.ч. Торцы ЛМ</t>
  </si>
  <si>
    <t>Облицовка поверхностей оконных и дверных откосов, подоконников керамогранитом</t>
  </si>
  <si>
    <t>Затирка для швов CE 33 Super бежевая, Производитель Ceresit</t>
  </si>
  <si>
    <t>Керамический гранит Modern Wood MW02 30,6x60,9, Производитель Estima</t>
  </si>
  <si>
    <t>Чистовая отделка поверхностей стен. МОП</t>
  </si>
  <si>
    <t>Обшивка поверхностей стен листовыми материалами ГКЛВ в 1 слой</t>
  </si>
  <si>
    <t>Площадь работ учтена за вычетом площади отверстий люков, дверц. Учтена обшивка стены в тамбуре, зашивка коммуникаций</t>
  </si>
  <si>
    <t>Шпаклевание поверхностей стен</t>
  </si>
  <si>
    <t>Окраска поверхностей стен</t>
  </si>
  <si>
    <t>в т.ч. Лестничные клетки по длине лестничного марша</t>
  </si>
  <si>
    <t>Краска водно-дисперсионная Export-2 00NN 72/000</t>
  </si>
  <si>
    <t>Краска водно-дисперсионная Export-2 10BB 83/014</t>
  </si>
  <si>
    <t>Краска водно-дисперсионная Export-2 10YY 30/106</t>
  </si>
  <si>
    <t>Краска водно-дисперсионная Export-2 20YY 43/083</t>
  </si>
  <si>
    <t>Краска водно-дисперсионная Export-2 42BB 09/032</t>
  </si>
  <si>
    <t>Обшивка поверхностей стен листовыми материалами ГКЛВ дополнительный слой</t>
  </si>
  <si>
    <t>Площадь работ учтена за вычетом площади отверстий люков, дверц.  Учтена зашивка коммуникаций.</t>
  </si>
  <si>
    <t>Облицовка поверхностей стен из керамогранита с устройством декоративных профилей</t>
  </si>
  <si>
    <t>в т.ч. Стена в колясочной</t>
  </si>
  <si>
    <t>Клей для плитки усиленный Keramik Pro, Производитель Bergauf</t>
  </si>
  <si>
    <t>Профиль окантовочный 5мм хром, Производитель KERAMA MARAZZI</t>
  </si>
  <si>
    <t>Профиль прямой Г-образный 10х2,5 мм хром</t>
  </si>
  <si>
    <t>Профиль прямой Г-образный 20х20 мм хром</t>
  </si>
  <si>
    <t>Угол прямой Г-образный алюминиевый  20х20 мм RAL 9017</t>
  </si>
  <si>
    <t>Краска водно-дисперсионная Export-2 30BB 05/022</t>
  </si>
  <si>
    <t>в лестничных клетках,колясочная</t>
  </si>
  <si>
    <t>Керамический гранит Про Стоун Черный 60х60, Производитель KERAMA MARAZZI</t>
  </si>
  <si>
    <t>Чистовая отделка технических помещений</t>
  </si>
  <si>
    <t>Чистовая отделка поверхностей полов технических помещений</t>
  </si>
  <si>
    <t>Учтены помещения выше и ниже отм.0,000: ИТП, водомерный узел, электрощитовая и прочее тех.помещения.</t>
  </si>
  <si>
    <t>Чистовая отделка поверхностей потолков технических помещений</t>
  </si>
  <si>
    <t>Затирка поверхностей потолков</t>
  </si>
  <si>
    <t>Учтены помещения выше и ниже отм.0,000: ИТП, водомерный узел, насосные станции, электрощитовая и прочее тех.помещения.</t>
  </si>
  <si>
    <t>Грунтовка бетоноконтакт Praktik</t>
  </si>
  <si>
    <t>Штукатурка цементная</t>
  </si>
  <si>
    <t>Шпаклёвка поверхностей потолков</t>
  </si>
  <si>
    <t>Чистовая отделка поверхностей стен технических помещений</t>
  </si>
  <si>
    <t>Краска водно-дисперсионная Радуга 29</t>
  </si>
  <si>
    <t>СТО: на оштукатуренные поверхности - 350-400 г/м2.</t>
  </si>
  <si>
    <t>Прочие работы</t>
  </si>
  <si>
    <t>Отмывка, уборка мусора в квартирах и МОП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</si>
  <si>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</si>
  <si>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</si>
  <si>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</si>
  <si>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</si>
  <si>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</si>
  <si>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</si>
  <si>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Утина Анна Валериевна</t>
  </si>
  <si>
    <t>Поля возможные к заполнению</t>
  </si>
  <si>
    <t>Керамический гранит Гилфорд серый темный 30х30 (заменить на Керамический гранит Урбан серый 30*30*0,8)</t>
  </si>
  <si>
    <t>Затирка для швов Ultracolor Plus № 110 Манхеттен (заменить на Ceresit CE 33 цвет 10 Манхеттен)</t>
  </si>
  <si>
    <t>Затирка для швов Ultracolor Plus № 135 Золотистый песок (заменить на Ceresit CE 33 цвет 47 Сиена)</t>
  </si>
  <si>
    <t>Затирка для швов Ultracolor Plus № 114 Антрацит (заменить на Ceresit CE 33 цвет 13  Антрацит)</t>
  </si>
  <si>
    <t>Затирка для швов Ultracolor Plus № 135 Золотистый песок, Производитель MAPEI (заменить на Ceresit CE 33 цвет 47 Сиена)</t>
  </si>
  <si>
    <t>Керамический гранит Сатин Серый 30х30 , Производитель KERAMA MARAZZI (заменить на Керамический гранит Урбан серый 30*30*0,8)</t>
  </si>
  <si>
    <t>Шпаклевка цементно-полимерная водостойкая GT-73 (заменить на Шпаклевку полимерную финишную GT-53)</t>
  </si>
  <si>
    <t>Затирка для швов Ultracolor Plus № 110 Манхеттен, Производитель MAPEI (заменить на Ceresit CE 33 цвет 10 Манхеттен)</t>
  </si>
  <si>
    <t>Затирка для швов Ultracolor Plus № 114 Антрацит, Производитель MAPEI (заменить на Ceresit CE 33 цвет 13  Антрацит)</t>
  </si>
  <si>
    <t>Норма расхода 1 шт клея (300 мл) составляет 12 м.п.</t>
  </si>
  <si>
    <t>с/узлы подоконник</t>
  </si>
  <si>
    <t>ГП-2 ЖК "Ритмы"</t>
  </si>
  <si>
    <t>Устройство поверхностей полов из ламината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</si>
</sst>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#,##0.000"/>
    <numFmt numFmtId="167" formatCode="_-* #,##0.00\ _₽_-;\-* #,##0.00\ _₽_-;_-* &quot;-&quot;??\ _₽_-;_-@_-"/>
  </numFmts>
  <fonts count="13" x14ac:knownFonts="1">
    <font>
      <sz val="8"/>
      <name val="Arial"/>
    </font>
    <font>
      <sz val="8"/>
      <name val="Times New Roman"/>
      <family val="2"/>
    </font>
    <font>
      <sz val="10"/>
      <name val="Times New Roman"/>
      <family val="2"/>
    </font>
    <font>
      <b/>
      <sz val="10"/>
      <name val="Times New Roman"/>
      <family val="2"/>
    </font>
    <font>
      <b/>
      <sz val="9"/>
      <name val="Times New Roman"/>
      <family val="2"/>
    </font>
    <font>
      <b/>
      <sz val="8"/>
      <name val="Times New Roman"/>
      <family val="2"/>
    </font>
    <font>
      <i/>
      <sz val="8"/>
      <name val="Times New Roman"/>
      <family val="2"/>
    </font>
    <font>
      <b/>
      <i/>
      <sz val="8"/>
      <name val="Times New Roman"/>
      <family val="2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CFCFCF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4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right"/>
    </xf>
    <xf numFmtId="0" fontId="4" fillId="5" borderId="4" xfId="0" applyFont="1" applyFill="1" applyBorder="1" applyAlignment="1">
      <alignment horizontal="left" wrapText="1"/>
    </xf>
    <xf numFmtId="0" fontId="4" fillId="5" borderId="5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64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right"/>
    </xf>
    <xf numFmtId="0" fontId="5" fillId="7" borderId="3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164" fontId="6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0" fontId="1" fillId="7" borderId="3" xfId="0" applyFont="1" applyFill="1" applyBorder="1" applyAlignment="1">
      <alignment horizontal="right" wrapText="1"/>
    </xf>
    <xf numFmtId="165" fontId="1" fillId="0" borderId="3" xfId="0" applyNumberFormat="1" applyFont="1" applyBorder="1" applyAlignment="1">
      <alignment horizontal="right"/>
    </xf>
    <xf numFmtId="1" fontId="1" fillId="0" borderId="3" xfId="0" applyNumberFormat="1" applyFont="1" applyBorder="1" applyAlignment="1">
      <alignment horizontal="right"/>
    </xf>
    <xf numFmtId="166" fontId="5" fillId="6" borderId="3" xfId="0" applyNumberFormat="1" applyFont="1" applyFill="1" applyBorder="1" applyAlignment="1">
      <alignment horizontal="right"/>
    </xf>
    <xf numFmtId="166" fontId="6" fillId="0" borderId="3" xfId="0" applyNumberFormat="1" applyFont="1" applyBorder="1" applyAlignment="1">
      <alignment horizontal="right"/>
    </xf>
    <xf numFmtId="166" fontId="1" fillId="0" borderId="3" xfId="0" applyNumberFormat="1" applyFont="1" applyBorder="1" applyAlignment="1">
      <alignment horizontal="right"/>
    </xf>
    <xf numFmtId="0" fontId="4" fillId="6" borderId="3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right"/>
    </xf>
    <xf numFmtId="0" fontId="1" fillId="0" borderId="7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right"/>
    </xf>
    <xf numFmtId="0" fontId="1" fillId="7" borderId="0" xfId="0" applyFont="1" applyFill="1" applyAlignment="1">
      <alignment horizontal="left" wrapText="1"/>
    </xf>
    <xf numFmtId="4" fontId="6" fillId="0" borderId="3" xfId="0" applyNumberFormat="1" applyFon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4" fontId="1" fillId="0" borderId="3" xfId="0" applyNumberFormat="1" applyFont="1" applyBorder="1" applyAlignment="1">
      <alignment horizontal="right"/>
    </xf>
    <xf numFmtId="0" fontId="5" fillId="6" borderId="3" xfId="0" applyFont="1" applyFill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 wrapText="1"/>
      <protection locked="0"/>
    </xf>
    <xf numFmtId="0" fontId="4" fillId="4" borderId="3" xfId="0" applyFont="1" applyFill="1" applyBorder="1" applyAlignment="1" applyProtection="1">
      <alignment horizontal="right"/>
      <protection locked="0"/>
    </xf>
    <xf numFmtId="0" fontId="5" fillId="7" borderId="3" xfId="0" applyFont="1" applyFill="1" applyBorder="1" applyAlignment="1" applyProtection="1">
      <alignment horizontal="right" wrapText="1"/>
      <protection locked="0"/>
    </xf>
    <xf numFmtId="0" fontId="6" fillId="0" borderId="3" xfId="0" applyFont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 wrapText="1"/>
      <protection locked="0"/>
    </xf>
    <xf numFmtId="0" fontId="4" fillId="5" borderId="3" xfId="0" applyFont="1" applyFill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right"/>
      <protection locked="0"/>
    </xf>
    <xf numFmtId="1" fontId="1" fillId="0" borderId="3" xfId="0" applyNumberFormat="1" applyFont="1" applyBorder="1" applyAlignment="1" applyProtection="1">
      <alignment horizontal="right"/>
      <protection locked="0"/>
    </xf>
    <xf numFmtId="0" fontId="4" fillId="4" borderId="5" xfId="0" applyFont="1" applyFill="1" applyBorder="1" applyAlignment="1">
      <alignment horizontal="left"/>
    </xf>
    <xf numFmtId="0" fontId="1" fillId="0" borderId="8" xfId="0" applyFont="1" applyBorder="1" applyAlignment="1">
      <alignment horizontal="right"/>
    </xf>
    <xf numFmtId="0" fontId="7" fillId="0" borderId="6" xfId="0" applyFont="1" applyBorder="1" applyAlignment="1">
      <alignment horizontal="left"/>
    </xf>
    <xf numFmtId="0" fontId="7" fillId="0" borderId="3" xfId="0" applyFont="1" applyBorder="1" applyAlignment="1">
      <alignment horizontal="left" wrapText="1"/>
    </xf>
    <xf numFmtId="0" fontId="1" fillId="0" borderId="0" xfId="0" applyFont="1" applyAlignment="1" applyProtection="1">
      <alignment horizontal="left"/>
      <protection locked="0"/>
    </xf>
    <xf numFmtId="2" fontId="1" fillId="8" borderId="3" xfId="0" applyNumberFormat="1" applyFont="1" applyFill="1" applyBorder="1" applyAlignment="1">
      <alignment horizontal="right"/>
    </xf>
    <xf numFmtId="0" fontId="10" fillId="4" borderId="4" xfId="2" applyFont="1" applyFill="1" applyBorder="1" applyAlignment="1">
      <alignment horizontal="left"/>
    </xf>
    <xf numFmtId="0" fontId="10" fillId="4" borderId="5" xfId="2" applyFont="1" applyFill="1" applyBorder="1" applyAlignment="1">
      <alignment horizontal="left"/>
    </xf>
    <xf numFmtId="0" fontId="10" fillId="4" borderId="3" xfId="2" applyFont="1" applyFill="1" applyBorder="1" applyAlignment="1">
      <alignment horizontal="left"/>
    </xf>
    <xf numFmtId="0" fontId="10" fillId="5" borderId="4" xfId="2" applyFont="1" applyFill="1" applyBorder="1" applyAlignment="1">
      <alignment horizontal="left" wrapText="1"/>
    </xf>
    <xf numFmtId="0" fontId="10" fillId="5" borderId="5" xfId="2" applyFont="1" applyFill="1" applyBorder="1" applyAlignment="1">
      <alignment horizontal="left" wrapText="1"/>
    </xf>
    <xf numFmtId="0" fontId="10" fillId="5" borderId="3" xfId="2" applyFont="1" applyFill="1" applyBorder="1" applyAlignment="1">
      <alignment horizontal="left" wrapText="1"/>
    </xf>
    <xf numFmtId="1" fontId="11" fillId="6" borderId="3" xfId="2" applyNumberFormat="1" applyFont="1" applyFill="1" applyBorder="1" applyAlignment="1">
      <alignment horizontal="right"/>
    </xf>
    <xf numFmtId="0" fontId="11" fillId="6" borderId="3" xfId="2" applyFont="1" applyFill="1" applyBorder="1" applyAlignment="1">
      <alignment horizontal="left" wrapText="1"/>
    </xf>
    <xf numFmtId="0" fontId="11" fillId="6" borderId="3" xfId="2" applyFont="1" applyFill="1" applyBorder="1" applyAlignment="1">
      <alignment horizontal="center"/>
    </xf>
    <xf numFmtId="0" fontId="12" fillId="0" borderId="4" xfId="2" applyFont="1" applyBorder="1" applyAlignment="1">
      <alignment horizontal="left"/>
    </xf>
    <xf numFmtId="0" fontId="12" fillId="0" borderId="3" xfId="2" applyFont="1" applyBorder="1" applyAlignment="1">
      <alignment horizontal="left"/>
    </xf>
    <xf numFmtId="0" fontId="12" fillId="0" borderId="3" xfId="2" applyFont="1" applyBorder="1" applyAlignment="1">
      <alignment horizontal="center"/>
    </xf>
    <xf numFmtId="0" fontId="9" fillId="0" borderId="3" xfId="2" applyFont="1" applyBorder="1" applyAlignment="1">
      <alignment horizontal="left"/>
    </xf>
    <xf numFmtId="0" fontId="9" fillId="0" borderId="3" xfId="2" applyFont="1" applyBorder="1" applyAlignment="1">
      <alignment horizontal="left" wrapText="1"/>
    </xf>
    <xf numFmtId="0" fontId="9" fillId="0" borderId="3" xfId="2" applyFont="1" applyBorder="1" applyAlignment="1">
      <alignment horizontal="center"/>
    </xf>
    <xf numFmtId="0" fontId="10" fillId="6" borderId="4" xfId="2" applyFont="1" applyFill="1" applyBorder="1" applyAlignment="1">
      <alignment horizontal="left"/>
    </xf>
    <xf numFmtId="0" fontId="10" fillId="6" borderId="6" xfId="2" applyFont="1" applyFill="1" applyBorder="1" applyAlignment="1">
      <alignment horizontal="left"/>
    </xf>
    <xf numFmtId="0" fontId="10" fillId="6" borderId="3" xfId="2" applyFont="1" applyFill="1" applyBorder="1" applyAlignment="1">
      <alignment horizontal="left"/>
    </xf>
    <xf numFmtId="0" fontId="9" fillId="9" borderId="3" xfId="2" applyFont="1" applyFill="1" applyBorder="1" applyAlignment="1">
      <alignment horizontal="left" wrapText="1"/>
    </xf>
    <xf numFmtId="167" fontId="1" fillId="8" borderId="3" xfId="0" applyNumberFormat="1" applyFont="1" applyFill="1" applyBorder="1" applyAlignment="1">
      <alignment horizontal="right"/>
    </xf>
    <xf numFmtId="0" fontId="9" fillId="10" borderId="3" xfId="2" applyFont="1" applyFill="1" applyBorder="1" applyAlignment="1">
      <alignment horizontal="left" wrapText="1"/>
    </xf>
    <xf numFmtId="0" fontId="1" fillId="8" borderId="3" xfId="0" applyFont="1" applyFill="1" applyBorder="1" applyAlignment="1">
      <alignment horizontal="right" wrapText="1"/>
    </xf>
    <xf numFmtId="167" fontId="4" fillId="6" borderId="3" xfId="0" applyNumberFormat="1" applyFont="1" applyFill="1" applyBorder="1" applyAlignment="1">
      <alignment horizontal="right"/>
    </xf>
    <xf numFmtId="0" fontId="5" fillId="8" borderId="3" xfId="0" applyFont="1" applyFill="1" applyBorder="1" applyAlignment="1">
      <alignment horizontal="right" wrapText="1"/>
    </xf>
    <xf numFmtId="0" fontId="11" fillId="10" borderId="3" xfId="2" applyFont="1" applyFill="1" applyBorder="1" applyAlignment="1">
      <alignment horizontal="left" wrapText="1"/>
    </xf>
    <xf numFmtId="2" fontId="1" fillId="10" borderId="3" xfId="0" applyNumberFormat="1" applyFont="1" applyFill="1" applyBorder="1" applyAlignment="1">
      <alignment horizontal="right"/>
    </xf>
    <xf numFmtId="164" fontId="1" fillId="10" borderId="3" xfId="0" applyNumberFormat="1" applyFont="1" applyFill="1" applyBorder="1" applyAlignment="1">
      <alignment horizontal="right"/>
    </xf>
    <xf numFmtId="0" fontId="1" fillId="10" borderId="3" xfId="0" applyFont="1" applyFill="1" applyBorder="1" applyAlignment="1">
      <alignment horizontal="right"/>
    </xf>
    <xf numFmtId="164" fontId="5" fillId="10" borderId="3" xfId="0" applyNumberFormat="1" applyFont="1" applyFill="1" applyBorder="1" applyAlignment="1">
      <alignment horizontal="right"/>
    </xf>
    <xf numFmtId="164" fontId="6" fillId="10" borderId="3" xfId="0" applyNumberFormat="1" applyFont="1" applyFill="1" applyBorder="1" applyAlignment="1">
      <alignment horizontal="right"/>
    </xf>
    <xf numFmtId="164" fontId="1" fillId="11" borderId="3" xfId="0" applyNumberFormat="1" applyFont="1" applyFill="1" applyBorder="1" applyAlignment="1">
      <alignment horizontal="right"/>
    </xf>
    <xf numFmtId="164" fontId="5" fillId="11" borderId="3" xfId="0" applyNumberFormat="1" applyFont="1" applyFill="1" applyBorder="1" applyAlignment="1">
      <alignment horizontal="right"/>
    </xf>
    <xf numFmtId="164" fontId="6" fillId="11" borderId="3" xfId="0" applyNumberFormat="1" applyFont="1" applyFill="1" applyBorder="1" applyAlignment="1">
      <alignment horizontal="right"/>
    </xf>
    <xf numFmtId="0" fontId="6" fillId="11" borderId="3" xfId="0" applyFont="1" applyFill="1" applyBorder="1" applyAlignment="1">
      <alignment horizontal="right"/>
    </xf>
    <xf numFmtId="0" fontId="1" fillId="11" borderId="3" xfId="0" applyFont="1" applyFill="1" applyBorder="1" applyAlignment="1">
      <alignment horizontal="right"/>
    </xf>
    <xf numFmtId="4" fontId="6" fillId="12" borderId="3" xfId="0" applyNumberFormat="1" applyFont="1" applyFill="1" applyBorder="1" applyAlignment="1" applyProtection="1">
      <alignment horizontal="right" wrapText="1"/>
      <protection locked="0"/>
    </xf>
    <xf numFmtId="4" fontId="1" fillId="12" borderId="3" xfId="0" applyNumberFormat="1" applyFont="1" applyFill="1" applyBorder="1" applyAlignment="1" applyProtection="1">
      <alignment horizontal="right" wrapText="1"/>
      <protection locked="0"/>
    </xf>
    <xf numFmtId="4" fontId="9" fillId="12" borderId="3" xfId="2" applyNumberFormat="1" applyFont="1" applyFill="1" applyBorder="1" applyAlignment="1" applyProtection="1">
      <alignment horizontal="right" wrapText="1"/>
      <protection locked="0"/>
    </xf>
    <xf numFmtId="4" fontId="11" fillId="12" borderId="3" xfId="0" applyNumberFormat="1" applyFont="1" applyFill="1" applyBorder="1" applyAlignment="1" applyProtection="1">
      <alignment horizontal="right" wrapText="1"/>
      <protection locked="0"/>
    </xf>
    <xf numFmtId="4" fontId="12" fillId="12" borderId="3" xfId="2" applyNumberFormat="1" applyFont="1" applyFill="1" applyBorder="1" applyAlignment="1" applyProtection="1">
      <alignment horizontal="right" wrapText="1"/>
      <protection locked="0"/>
    </xf>
    <xf numFmtId="4" fontId="9" fillId="12" borderId="3" xfId="0" applyNumberFormat="1" applyFont="1" applyFill="1" applyBorder="1" applyAlignment="1" applyProtection="1">
      <alignment horizontal="right" wrapText="1"/>
      <protection locked="0"/>
    </xf>
    <xf numFmtId="4" fontId="11" fillId="12" borderId="3" xfId="2" applyNumberFormat="1" applyFont="1" applyFill="1" applyBorder="1" applyAlignment="1" applyProtection="1">
      <alignment horizontal="right" wrapText="1"/>
      <protection locked="0"/>
    </xf>
    <xf numFmtId="4" fontId="9" fillId="12" borderId="3" xfId="1" applyNumberFormat="1" applyFont="1" applyFill="1" applyBorder="1" applyAlignment="1" applyProtection="1">
      <alignment horizontal="right" wrapText="1"/>
      <protection locked="0"/>
    </xf>
    <xf numFmtId="2" fontId="6" fillId="12" borderId="3" xfId="0" applyNumberFormat="1" applyFont="1" applyFill="1" applyBorder="1" applyAlignment="1" applyProtection="1">
      <alignment horizontal="right"/>
      <protection locked="0"/>
    </xf>
    <xf numFmtId="0" fontId="6" fillId="12" borderId="3" xfId="0" applyFont="1" applyFill="1" applyBorder="1" applyAlignment="1" applyProtection="1">
      <alignment horizontal="right"/>
      <protection locked="0"/>
    </xf>
    <xf numFmtId="0" fontId="1" fillId="12" borderId="3" xfId="0" applyFont="1" applyFill="1" applyBorder="1" applyAlignment="1" applyProtection="1">
      <alignment horizontal="right"/>
      <protection locked="0"/>
    </xf>
    <xf numFmtId="2" fontId="1" fillId="12" borderId="3" xfId="0" applyNumberFormat="1" applyFont="1" applyFill="1" applyBorder="1" applyAlignment="1" applyProtection="1">
      <alignment horizontal="right"/>
      <protection locked="0"/>
    </xf>
    <xf numFmtId="4" fontId="6" fillId="12" borderId="3" xfId="0" applyNumberFormat="1" applyFont="1" applyFill="1" applyBorder="1" applyAlignment="1" applyProtection="1">
      <alignment horizontal="right"/>
      <protection locked="0"/>
    </xf>
    <xf numFmtId="0" fontId="4" fillId="6" borderId="3" xfId="0" applyFont="1" applyFill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left"/>
      <protection locked="0"/>
    </xf>
    <xf numFmtId="0" fontId="4" fillId="6" borderId="3" xfId="0" applyFont="1" applyFill="1" applyBorder="1" applyAlignment="1" applyProtection="1">
      <alignment horizontal="right"/>
      <protection locked="0"/>
    </xf>
    <xf numFmtId="0" fontId="11" fillId="13" borderId="3" xfId="2" applyFont="1" applyFill="1" applyBorder="1" applyAlignment="1">
      <alignment horizontal="left" wrapText="1"/>
    </xf>
    <xf numFmtId="0" fontId="11" fillId="13" borderId="3" xfId="2" applyFont="1" applyFill="1" applyBorder="1" applyAlignment="1">
      <alignment horizontal="center"/>
    </xf>
    <xf numFmtId="166" fontId="5" fillId="13" borderId="3" xfId="0" applyNumberFormat="1" applyFont="1" applyFill="1" applyBorder="1" applyAlignment="1">
      <alignment horizontal="right"/>
    </xf>
    <xf numFmtId="164" fontId="5" fillId="13" borderId="3" xfId="0" applyNumberFormat="1" applyFont="1" applyFill="1" applyBorder="1" applyAlignment="1">
      <alignment horizontal="right"/>
    </xf>
    <xf numFmtId="0" fontId="5" fillId="13" borderId="3" xfId="0" applyFont="1" applyFill="1" applyBorder="1" applyAlignment="1">
      <alignment horizontal="right"/>
    </xf>
    <xf numFmtId="0" fontId="5" fillId="13" borderId="3" xfId="0" applyFont="1" applyFill="1" applyBorder="1" applyAlignment="1">
      <alignment horizontal="right" wrapText="1"/>
    </xf>
    <xf numFmtId="0" fontId="5" fillId="13" borderId="3" xfId="0" applyFont="1" applyFill="1" applyBorder="1" applyAlignment="1" applyProtection="1">
      <alignment horizontal="right" wrapText="1"/>
      <protection locked="0"/>
    </xf>
    <xf numFmtId="0" fontId="12" fillId="13" borderId="3" xfId="2" applyFont="1" applyFill="1" applyBorder="1" applyAlignment="1">
      <alignment horizontal="center"/>
    </xf>
    <xf numFmtId="166" fontId="6" fillId="13" borderId="3" xfId="0" applyNumberFormat="1" applyFont="1" applyFill="1" applyBorder="1" applyAlignment="1">
      <alignment horizontal="right"/>
    </xf>
    <xf numFmtId="164" fontId="6" fillId="13" borderId="3" xfId="0" applyNumberFormat="1" applyFont="1" applyFill="1" applyBorder="1" applyAlignment="1">
      <alignment horizontal="right"/>
    </xf>
    <xf numFmtId="0" fontId="6" fillId="13" borderId="3" xfId="0" applyFont="1" applyFill="1" applyBorder="1" applyAlignment="1">
      <alignment horizontal="right"/>
    </xf>
    <xf numFmtId="0" fontId="6" fillId="13" borderId="3" xfId="0" applyFont="1" applyFill="1" applyBorder="1" applyAlignment="1" applyProtection="1">
      <alignment horizontal="right"/>
      <protection locked="0"/>
    </xf>
    <xf numFmtId="2" fontId="6" fillId="13" borderId="3" xfId="0" applyNumberFormat="1" applyFont="1" applyFill="1" applyBorder="1" applyAlignment="1">
      <alignment horizontal="right"/>
    </xf>
    <xf numFmtId="0" fontId="9" fillId="13" borderId="3" xfId="2" applyFont="1" applyFill="1" applyBorder="1" applyAlignment="1">
      <alignment horizontal="center"/>
    </xf>
    <xf numFmtId="166" fontId="1" fillId="13" borderId="3" xfId="0" applyNumberFormat="1" applyFont="1" applyFill="1" applyBorder="1" applyAlignment="1">
      <alignment horizontal="right"/>
    </xf>
    <xf numFmtId="164" fontId="1" fillId="13" borderId="3" xfId="0" applyNumberFormat="1" applyFont="1" applyFill="1" applyBorder="1" applyAlignment="1">
      <alignment horizontal="right"/>
    </xf>
    <xf numFmtId="0" fontId="1" fillId="13" borderId="3" xfId="0" applyFont="1" applyFill="1" applyBorder="1" applyAlignment="1">
      <alignment horizontal="right"/>
    </xf>
    <xf numFmtId="2" fontId="1" fillId="13" borderId="3" xfId="0" applyNumberFormat="1" applyFont="1" applyFill="1" applyBorder="1" applyAlignment="1">
      <alignment horizontal="right"/>
    </xf>
    <xf numFmtId="0" fontId="1" fillId="13" borderId="3" xfId="0" applyFont="1" applyFill="1" applyBorder="1" applyAlignment="1">
      <alignment horizontal="right" wrapText="1"/>
    </xf>
    <xf numFmtId="0" fontId="1" fillId="13" borderId="3" xfId="0" applyFont="1" applyFill="1" applyBorder="1" applyAlignment="1" applyProtection="1">
      <alignment horizontal="right" wrapText="1"/>
      <protection locked="0"/>
    </xf>
    <xf numFmtId="1" fontId="1" fillId="13" borderId="3" xfId="0" applyNumberFormat="1" applyFont="1" applyFill="1" applyBorder="1" applyAlignment="1">
      <alignment horizontal="right"/>
    </xf>
    <xf numFmtId="0" fontId="5" fillId="12" borderId="3" xfId="0" applyFont="1" applyFill="1" applyBorder="1" applyAlignment="1" applyProtection="1">
      <alignment horizontal="right"/>
      <protection locked="0"/>
    </xf>
    <xf numFmtId="0" fontId="12" fillId="13" borderId="6" xfId="2" applyFont="1" applyFill="1" applyBorder="1" applyAlignment="1">
      <alignment horizontal="left"/>
    </xf>
    <xf numFmtId="0" fontId="9" fillId="13" borderId="6" xfId="2" applyFont="1" applyFill="1" applyBorder="1" applyAlignment="1">
      <alignment horizontal="left" wrapText="1"/>
    </xf>
    <xf numFmtId="1" fontId="11" fillId="13" borderId="2" xfId="2" applyNumberFormat="1" applyFont="1" applyFill="1" applyBorder="1" applyAlignment="1">
      <alignment horizontal="right"/>
    </xf>
    <xf numFmtId="0" fontId="10" fillId="5" borderId="10" xfId="2" applyFont="1" applyFill="1" applyBorder="1" applyAlignment="1">
      <alignment horizontal="left" wrapText="1"/>
    </xf>
    <xf numFmtId="0" fontId="12" fillId="13" borderId="9" xfId="2" applyFont="1" applyFill="1" applyBorder="1" applyAlignment="1">
      <alignment horizont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 xr:uid="{AC8FF6A1-22FE-4D6B-9CE1-BF1BB13AAED0}"/>
    <cellStyle name="Обычный 3" xfId="1" xr:uid="{3D5C28DC-2CBF-4430-8066-CAF5D1268DC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F0660-427C-4824-A4F5-E557B81E429A}">
  <sheetPr>
    <outlinePr summaryBelow="0" summaryRight="0"/>
    <pageSetUpPr autoPageBreaks="0" fitToPage="1"/>
  </sheetPr>
  <dimension ref="A1:AD257"/>
  <sheetViews>
    <sheetView tabSelected="1" topLeftCell="A220" zoomScaleNormal="100" workbookViewId="0">
      <selection activeCell="X19" sqref="X19"/>
    </sheetView>
  </sheetViews>
  <sheetFormatPr defaultColWidth="10.5" defaultRowHeight="11.45" customHeight="1" outlineLevelRow="1" x14ac:dyDescent="0.2"/>
  <cols>
    <col min="1" max="1" width="1.6640625" style="1" customWidth="1"/>
    <col min="2" max="2" width="8.33203125" style="1" customWidth="1"/>
    <col min="3" max="3" width="42.5" style="1" customWidth="1"/>
    <col min="4" max="4" width="7.1640625" style="1" customWidth="1"/>
    <col min="5" max="5" width="2.1640625" style="1" customWidth="1"/>
    <col min="6" max="14" width="12.5" style="1" customWidth="1"/>
    <col min="15" max="19" width="12.5" style="1" hidden="1" customWidth="1"/>
    <col min="20" max="20" width="11.6640625" style="1" customWidth="1"/>
    <col min="21" max="21" width="12" style="1" customWidth="1"/>
    <col min="22" max="22" width="12.1640625" style="1" customWidth="1"/>
    <col min="23" max="23" width="12.5" style="1" customWidth="1"/>
    <col min="24" max="24" width="11.33203125" style="1" customWidth="1"/>
    <col min="25" max="25" width="12.83203125" style="1" customWidth="1"/>
    <col min="26" max="26" width="15.83203125" style="1" customWidth="1"/>
    <col min="27" max="27" width="15.5" style="1" customWidth="1"/>
    <col min="28" max="28" width="19.33203125" style="1" customWidth="1"/>
    <col min="29" max="30" width="36.1640625" style="1" customWidth="1"/>
  </cols>
  <sheetData>
    <row r="1" spans="2:30" s="1" customFormat="1" ht="11.1" hidden="1" customHeight="1" x14ac:dyDescent="0.2"/>
    <row r="2" spans="2:30" s="1" customFormat="1" ht="11.1" hidden="1" customHeight="1" x14ac:dyDescent="0.2"/>
    <row r="3" spans="2:30" s="1" customFormat="1" ht="11.1" hidden="1" customHeight="1" x14ac:dyDescent="0.2"/>
    <row r="4" spans="2:30" s="2" customFormat="1" ht="12.95" customHeight="1" x14ac:dyDescent="0.2">
      <c r="AC4" s="2" t="s">
        <v>0</v>
      </c>
    </row>
    <row r="5" spans="2:30" s="2" customFormat="1" ht="12.95" customHeight="1" x14ac:dyDescent="0.2">
      <c r="AC5" s="3" t="s">
        <v>1</v>
      </c>
    </row>
    <row r="6" spans="2:30" s="2" customFormat="1" ht="12.95" customHeight="1" x14ac:dyDescent="0.2">
      <c r="B6" s="137" t="s">
        <v>2</v>
      </c>
      <c r="C6" s="137"/>
      <c r="D6" s="137"/>
      <c r="E6" s="137"/>
    </row>
    <row r="7" spans="2:30" s="2" customFormat="1" ht="12.95" customHeight="1" x14ac:dyDescent="0.2">
      <c r="B7" s="138" t="s">
        <v>215</v>
      </c>
      <c r="C7" s="138"/>
      <c r="D7" s="138"/>
      <c r="E7" s="138"/>
    </row>
    <row r="8" spans="2:30" s="2" customFormat="1" ht="12.95" customHeight="1" x14ac:dyDescent="0.2">
      <c r="B8" s="138" t="s">
        <v>3</v>
      </c>
      <c r="C8" s="138"/>
      <c r="D8" s="138"/>
      <c r="E8" s="138"/>
    </row>
    <row r="9" spans="2:30" s="1" customFormat="1" ht="11.1" customHeight="1" x14ac:dyDescent="0.2"/>
    <row r="10" spans="2:30" s="4" customFormat="1" ht="30" customHeight="1" x14ac:dyDescent="0.2">
      <c r="B10" s="139" t="s">
        <v>4</v>
      </c>
      <c r="C10" s="141" t="s">
        <v>5</v>
      </c>
      <c r="D10" s="139" t="s">
        <v>6</v>
      </c>
      <c r="E10" s="139" t="s">
        <v>7</v>
      </c>
      <c r="F10" s="143" t="s">
        <v>8</v>
      </c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1" t="s">
        <v>9</v>
      </c>
      <c r="U10" s="141" t="s">
        <v>10</v>
      </c>
      <c r="V10" s="141" t="s">
        <v>11</v>
      </c>
      <c r="W10" s="143" t="s">
        <v>12</v>
      </c>
      <c r="X10" s="143"/>
      <c r="Y10" s="143"/>
      <c r="Z10" s="143" t="s">
        <v>13</v>
      </c>
      <c r="AA10" s="143"/>
      <c r="AB10" s="141" t="s">
        <v>14</v>
      </c>
      <c r="AC10" s="141" t="s">
        <v>15</v>
      </c>
      <c r="AD10" s="141" t="s">
        <v>16</v>
      </c>
    </row>
    <row r="11" spans="2:30" s="4" customFormat="1" ht="36.950000000000003" customHeight="1" x14ac:dyDescent="0.2">
      <c r="B11" s="140"/>
      <c r="C11" s="142"/>
      <c r="D11" s="140"/>
      <c r="E11" s="140"/>
      <c r="F11" s="5" t="s">
        <v>17</v>
      </c>
      <c r="G11" s="5" t="s">
        <v>18</v>
      </c>
      <c r="H11" s="5" t="s">
        <v>19</v>
      </c>
      <c r="I11" s="5" t="s">
        <v>20</v>
      </c>
      <c r="J11" s="5" t="s">
        <v>21</v>
      </c>
      <c r="K11" s="5" t="s">
        <v>22</v>
      </c>
      <c r="L11" s="5" t="s">
        <v>23</v>
      </c>
      <c r="M11" s="5" t="s">
        <v>24</v>
      </c>
      <c r="N11" s="5" t="s">
        <v>25</v>
      </c>
      <c r="O11" s="5" t="s">
        <v>26</v>
      </c>
      <c r="P11" s="5" t="s">
        <v>27</v>
      </c>
      <c r="Q11" s="5" t="s">
        <v>28</v>
      </c>
      <c r="R11" s="5" t="s">
        <v>29</v>
      </c>
      <c r="S11" s="5" t="s">
        <v>30</v>
      </c>
      <c r="T11" s="142"/>
      <c r="U11" s="142"/>
      <c r="V11" s="142"/>
      <c r="W11" s="5" t="s">
        <v>31</v>
      </c>
      <c r="X11" s="5" t="s">
        <v>32</v>
      </c>
      <c r="Y11" s="5" t="s">
        <v>33</v>
      </c>
      <c r="Z11" s="5" t="s">
        <v>31</v>
      </c>
      <c r="AA11" s="5" t="s">
        <v>32</v>
      </c>
      <c r="AB11" s="142"/>
      <c r="AC11" s="142"/>
      <c r="AD11" s="142"/>
    </row>
    <row r="12" spans="2:30" s="1" customFormat="1" ht="11.1" customHeight="1" x14ac:dyDescent="0.2">
      <c r="B12" s="6" t="s">
        <v>34</v>
      </c>
      <c r="C12" s="6" t="s">
        <v>35</v>
      </c>
      <c r="D12" s="6" t="s">
        <v>36</v>
      </c>
      <c r="E12" s="6" t="s">
        <v>37</v>
      </c>
      <c r="F12" s="6" t="s">
        <v>38</v>
      </c>
      <c r="G12" s="6" t="s">
        <v>39</v>
      </c>
      <c r="H12" s="6" t="s">
        <v>40</v>
      </c>
      <c r="I12" s="6" t="s">
        <v>41</v>
      </c>
      <c r="J12" s="6" t="s">
        <v>42</v>
      </c>
      <c r="K12" s="6" t="s">
        <v>43</v>
      </c>
      <c r="L12" s="6" t="s">
        <v>44</v>
      </c>
      <c r="M12" s="6" t="s">
        <v>45</v>
      </c>
      <c r="N12" s="6" t="s">
        <v>46</v>
      </c>
      <c r="O12" s="6" t="s">
        <v>47</v>
      </c>
      <c r="P12" s="6" t="s">
        <v>48</v>
      </c>
      <c r="Q12" s="6" t="s">
        <v>49</v>
      </c>
      <c r="R12" s="6" t="s">
        <v>50</v>
      </c>
      <c r="S12" s="6" t="s">
        <v>51</v>
      </c>
      <c r="T12" s="6" t="s">
        <v>52</v>
      </c>
      <c r="U12" s="6" t="s">
        <v>53</v>
      </c>
      <c r="V12" s="6" t="s">
        <v>54</v>
      </c>
      <c r="W12" s="6" t="s">
        <v>55</v>
      </c>
      <c r="X12" s="6" t="s">
        <v>56</v>
      </c>
      <c r="Y12" s="6" t="s">
        <v>57</v>
      </c>
      <c r="Z12" s="6" t="s">
        <v>58</v>
      </c>
      <c r="AA12" s="6" t="s">
        <v>59</v>
      </c>
      <c r="AB12" s="6" t="s">
        <v>60</v>
      </c>
      <c r="AC12" s="6" t="s">
        <v>61</v>
      </c>
      <c r="AD12" s="6" t="s">
        <v>62</v>
      </c>
    </row>
    <row r="13" spans="2:30" s="1" customFormat="1" ht="12" customHeight="1" x14ac:dyDescent="0.2">
      <c r="B13" s="7"/>
      <c r="C13" s="53" t="s">
        <v>63</v>
      </c>
      <c r="D13" s="8"/>
      <c r="E13" s="8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</row>
    <row r="14" spans="2:30" s="4" customFormat="1" ht="24.95" customHeight="1" outlineLevel="1" x14ac:dyDescent="0.2">
      <c r="B14" s="10"/>
      <c r="C14" s="11" t="s">
        <v>64</v>
      </c>
      <c r="D14" s="12"/>
      <c r="E14" s="12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3"/>
      <c r="AA14" s="13"/>
      <c r="AB14" s="13"/>
      <c r="AC14" s="14"/>
      <c r="AD14" s="13"/>
    </row>
    <row r="15" spans="2:30" s="15" customFormat="1" ht="21.95" customHeight="1" outlineLevel="1" x14ac:dyDescent="0.15">
      <c r="B15" s="65">
        <v>1</v>
      </c>
      <c r="C15" s="66" t="s">
        <v>65</v>
      </c>
      <c r="D15" s="67" t="s">
        <v>66</v>
      </c>
      <c r="E15" s="67"/>
      <c r="F15" s="16">
        <v>1.0820000000000001</v>
      </c>
      <c r="G15" s="16">
        <v>3.3109999999999999</v>
      </c>
      <c r="H15" s="16">
        <v>3.3109999999999999</v>
      </c>
      <c r="I15" s="16">
        <v>1.554</v>
      </c>
      <c r="J15" s="16">
        <v>0.60899999999999999</v>
      </c>
      <c r="K15" s="16">
        <v>0.88</v>
      </c>
      <c r="L15" s="16">
        <v>0.60899999999999999</v>
      </c>
      <c r="M15" s="16">
        <v>1.546</v>
      </c>
      <c r="N15" s="16">
        <v>3.2919999999999998</v>
      </c>
      <c r="O15" s="16"/>
      <c r="P15" s="16"/>
      <c r="Q15" s="16"/>
      <c r="R15" s="16"/>
      <c r="S15" s="16"/>
      <c r="T15" s="16">
        <v>23.838000000000001</v>
      </c>
      <c r="U15" s="17"/>
      <c r="V15" s="16">
        <v>23.838000000000001</v>
      </c>
      <c r="W15" s="42"/>
      <c r="X15" s="42"/>
      <c r="Y15" s="17">
        <f>$AB$15/$V$15</f>
        <v>0</v>
      </c>
      <c r="Z15" s="17"/>
      <c r="AA15" s="17"/>
      <c r="AB15" s="17"/>
      <c r="AC15" s="18" t="s">
        <v>67</v>
      </c>
      <c r="AD15" s="46"/>
    </row>
    <row r="16" spans="2:30" s="19" customFormat="1" ht="11.1" customHeight="1" outlineLevel="1" x14ac:dyDescent="0.2">
      <c r="B16" s="68"/>
      <c r="C16" s="69" t="s">
        <v>31</v>
      </c>
      <c r="D16" s="70" t="s">
        <v>66</v>
      </c>
      <c r="E16" s="70"/>
      <c r="F16" s="20">
        <v>1.0820000000000001</v>
      </c>
      <c r="G16" s="20">
        <v>3.3109999999999999</v>
      </c>
      <c r="H16" s="20">
        <v>3.3109999999999999</v>
      </c>
      <c r="I16" s="20">
        <v>1.554</v>
      </c>
      <c r="J16" s="20">
        <v>0.60899999999999999</v>
      </c>
      <c r="K16" s="20">
        <v>0.88</v>
      </c>
      <c r="L16" s="20">
        <v>0.60899999999999999</v>
      </c>
      <c r="M16" s="20">
        <v>1.546</v>
      </c>
      <c r="N16" s="20">
        <v>3.2919999999999998</v>
      </c>
      <c r="O16" s="20"/>
      <c r="P16" s="20"/>
      <c r="Q16" s="20"/>
      <c r="R16" s="20"/>
      <c r="S16" s="20"/>
      <c r="T16" s="20">
        <f>$F$16+$G$16+$H$16+$I$16+$J$16+$K$16+$L$16+$M$16+$N$16+$O$16+$P$16+$Q$16+$R$16+$S$16</f>
        <v>16.193999999999999</v>
      </c>
      <c r="U16" s="20">
        <v>1</v>
      </c>
      <c r="V16" s="21">
        <f>ROUND($T$16*$U$16,3)</f>
        <v>16.193999999999999</v>
      </c>
      <c r="W16" s="94"/>
      <c r="X16" s="94"/>
      <c r="Y16" s="39">
        <f>$X$16+$W$16</f>
        <v>0</v>
      </c>
      <c r="Z16" s="21">
        <f>$T$16*$W$16</f>
        <v>0</v>
      </c>
      <c r="AA16" s="21">
        <f>$V$16*$X$16</f>
        <v>0</v>
      </c>
      <c r="AB16" s="21">
        <f>$AA$16+$Z$16</f>
        <v>0</v>
      </c>
      <c r="AC16" s="21"/>
      <c r="AD16" s="47"/>
    </row>
    <row r="17" spans="2:30" s="1" customFormat="1" ht="56.1" customHeight="1" outlineLevel="1" x14ac:dyDescent="0.2">
      <c r="B17" s="71"/>
      <c r="C17" s="72" t="s">
        <v>68</v>
      </c>
      <c r="D17" s="73" t="s">
        <v>69</v>
      </c>
      <c r="E17" s="73"/>
      <c r="F17" s="23">
        <v>1.0820000000000001</v>
      </c>
      <c r="G17" s="23">
        <v>3.3109999999999999</v>
      </c>
      <c r="H17" s="23">
        <v>3.3109999999999999</v>
      </c>
      <c r="I17" s="23">
        <v>1.554</v>
      </c>
      <c r="J17" s="23">
        <v>0.60899999999999999</v>
      </c>
      <c r="K17" s="23">
        <v>0.88</v>
      </c>
      <c r="L17" s="23">
        <v>0.60899999999999999</v>
      </c>
      <c r="M17" s="23">
        <v>1.546</v>
      </c>
      <c r="N17" s="23">
        <v>3.2919999999999998</v>
      </c>
      <c r="O17" s="23"/>
      <c r="P17" s="23"/>
      <c r="Q17" s="23"/>
      <c r="R17" s="23"/>
      <c r="S17" s="23"/>
      <c r="T17" s="23">
        <f>$F$17+$G$17+$H$17+$I$17+$J$17+$K$17+$L$17+$M$17+$N$17+$O$17+$P$17+$Q$17+$R$17+$S$17</f>
        <v>16.193999999999999</v>
      </c>
      <c r="U17" s="25">
        <v>0.15</v>
      </c>
      <c r="V17" s="24">
        <f>ROUND($T$17*$U$17,3)</f>
        <v>2.4289999999999998</v>
      </c>
      <c r="W17" s="95"/>
      <c r="X17" s="96"/>
      <c r="Y17" s="25">
        <f>$X$17+$W$17</f>
        <v>0</v>
      </c>
      <c r="Z17" s="24">
        <f>$T$17*$W$17</f>
        <v>0</v>
      </c>
      <c r="AA17" s="24">
        <f>$V$17*$X$17</f>
        <v>0</v>
      </c>
      <c r="AB17" s="24">
        <f>$AA$17+$Z$17</f>
        <v>0</v>
      </c>
      <c r="AC17" s="26" t="s">
        <v>70</v>
      </c>
      <c r="AD17" s="48"/>
    </row>
    <row r="18" spans="2:30" s="1" customFormat="1" ht="11.1" customHeight="1" outlineLevel="1" x14ac:dyDescent="0.2">
      <c r="B18" s="71"/>
      <c r="C18" s="72" t="s">
        <v>71</v>
      </c>
      <c r="D18" s="73" t="s">
        <v>69</v>
      </c>
      <c r="E18" s="73"/>
      <c r="F18" s="23">
        <v>1.0820000000000001</v>
      </c>
      <c r="G18" s="23">
        <v>3.3109999999999999</v>
      </c>
      <c r="H18" s="23">
        <v>3.3109999999999999</v>
      </c>
      <c r="I18" s="23">
        <v>1.554</v>
      </c>
      <c r="J18" s="23">
        <v>0.60899999999999999</v>
      </c>
      <c r="K18" s="23">
        <v>0.88</v>
      </c>
      <c r="L18" s="23">
        <v>0.60899999999999999</v>
      </c>
      <c r="M18" s="23">
        <v>1.546</v>
      </c>
      <c r="N18" s="23">
        <v>3.2919999999999998</v>
      </c>
      <c r="O18" s="23"/>
      <c r="P18" s="23"/>
      <c r="Q18" s="23"/>
      <c r="R18" s="23"/>
      <c r="S18" s="23"/>
      <c r="T18" s="23">
        <f>$F$18+$G$18+$H$18+$I$18+$J$18+$K$18+$L$18+$M$18+$N$18+$O$18+$P$18+$Q$18+$R$18+$S$18</f>
        <v>16.193999999999999</v>
      </c>
      <c r="U18" s="27">
        <v>0.5</v>
      </c>
      <c r="V18" s="24">
        <f>ROUND($T$18*$U$18,3)</f>
        <v>8.0969999999999995</v>
      </c>
      <c r="W18" s="95"/>
      <c r="X18" s="96"/>
      <c r="Y18" s="25">
        <f>$X$18+$W$18</f>
        <v>0</v>
      </c>
      <c r="Z18" s="24">
        <f>$T$18*$W$18</f>
        <v>0</v>
      </c>
      <c r="AA18" s="24">
        <f>$V$18*$X$18</f>
        <v>0</v>
      </c>
      <c r="AB18" s="24">
        <f>$AA$18+$Z$18</f>
        <v>0</v>
      </c>
      <c r="AC18" s="26"/>
      <c r="AD18" s="48"/>
    </row>
    <row r="19" spans="2:30" s="1" customFormat="1" ht="21.95" customHeight="1" outlineLevel="1" x14ac:dyDescent="0.2">
      <c r="B19" s="71"/>
      <c r="C19" s="77" t="s">
        <v>204</v>
      </c>
      <c r="D19" s="73" t="s">
        <v>66</v>
      </c>
      <c r="E19" s="73" t="s">
        <v>72</v>
      </c>
      <c r="F19" s="23">
        <v>1.0820000000000001</v>
      </c>
      <c r="G19" s="23">
        <v>3.3109999999999999</v>
      </c>
      <c r="H19" s="23">
        <v>3.3109999999999999</v>
      </c>
      <c r="I19" s="23">
        <v>1.554</v>
      </c>
      <c r="J19" s="23">
        <v>0.60899999999999999</v>
      </c>
      <c r="K19" s="23">
        <v>0.88</v>
      </c>
      <c r="L19" s="23">
        <v>0.60899999999999999</v>
      </c>
      <c r="M19" s="23">
        <v>1.546</v>
      </c>
      <c r="N19" s="23">
        <v>3.2919999999999998</v>
      </c>
      <c r="O19" s="23"/>
      <c r="P19" s="23"/>
      <c r="Q19" s="23"/>
      <c r="R19" s="23"/>
      <c r="S19" s="23"/>
      <c r="T19" s="23">
        <f>$F$19+$G$19+$H$19+$I$19+$J$19+$K$19+$L$19+$M$19+$N$19+$O$19+$P$19+$Q$19+$R$19+$S$19</f>
        <v>16.193999999999999</v>
      </c>
      <c r="U19" s="25">
        <v>1.02</v>
      </c>
      <c r="V19" s="24">
        <f>ROUND($T$19*$U$19,3)</f>
        <v>16.518000000000001</v>
      </c>
      <c r="W19" s="95"/>
      <c r="X19" s="96"/>
      <c r="Y19" s="25">
        <f>$X$19+$W$19</f>
        <v>0</v>
      </c>
      <c r="Z19" s="24">
        <f>$T$19*$W$19</f>
        <v>0</v>
      </c>
      <c r="AA19" s="24">
        <f>$V$19*$X$19</f>
        <v>0</v>
      </c>
      <c r="AB19" s="24">
        <f>$AA$19+$Z$19</f>
        <v>0</v>
      </c>
      <c r="AC19" s="26"/>
      <c r="AD19" s="48"/>
    </row>
    <row r="20" spans="2:30" s="1" customFormat="1" ht="11.1" customHeight="1" outlineLevel="1" x14ac:dyDescent="0.2">
      <c r="B20" s="71"/>
      <c r="C20" s="72" t="s">
        <v>73</v>
      </c>
      <c r="D20" s="73" t="s">
        <v>69</v>
      </c>
      <c r="E20" s="73"/>
      <c r="F20" s="23">
        <v>1.0820000000000001</v>
      </c>
      <c r="G20" s="23">
        <v>3.3109999999999999</v>
      </c>
      <c r="H20" s="23">
        <v>3.3109999999999999</v>
      </c>
      <c r="I20" s="23">
        <v>1.554</v>
      </c>
      <c r="J20" s="23">
        <v>0.60899999999999999</v>
      </c>
      <c r="K20" s="23">
        <v>0.88</v>
      </c>
      <c r="L20" s="23">
        <v>0.60899999999999999</v>
      </c>
      <c r="M20" s="23">
        <v>1.546</v>
      </c>
      <c r="N20" s="23">
        <v>3.2919999999999998</v>
      </c>
      <c r="O20" s="23"/>
      <c r="P20" s="23"/>
      <c r="Q20" s="23"/>
      <c r="R20" s="23"/>
      <c r="S20" s="23"/>
      <c r="T20" s="23">
        <f>$F$20+$G$20+$H$20+$I$20+$J$20+$K$20+$L$20+$M$20+$N$20+$O$20+$P$20+$Q$20+$R$20+$S$20</f>
        <v>16.193999999999999</v>
      </c>
      <c r="U20" s="28">
        <v>7</v>
      </c>
      <c r="V20" s="24">
        <f>ROUND($T$20*$U$20,3)</f>
        <v>113.358</v>
      </c>
      <c r="W20" s="95"/>
      <c r="X20" s="96"/>
      <c r="Y20" s="25">
        <f>$X$20+$W$20</f>
        <v>0</v>
      </c>
      <c r="Z20" s="24">
        <f>$T$20*$W$20</f>
        <v>0</v>
      </c>
      <c r="AA20" s="24">
        <f>$V$20*$X$20</f>
        <v>0</v>
      </c>
      <c r="AB20" s="24">
        <f>$AA$20+$Z$20</f>
        <v>0</v>
      </c>
      <c r="AC20" s="26"/>
      <c r="AD20" s="48"/>
    </row>
    <row r="21" spans="2:30" s="15" customFormat="1" ht="11.1" customHeight="1" outlineLevel="1" x14ac:dyDescent="0.15">
      <c r="B21" s="65">
        <v>2</v>
      </c>
      <c r="C21" s="66" t="s">
        <v>74</v>
      </c>
      <c r="D21" s="67" t="s">
        <v>75</v>
      </c>
      <c r="E21" s="67"/>
      <c r="F21" s="29">
        <v>1126.2349999999999</v>
      </c>
      <c r="G21" s="16">
        <v>959.32</v>
      </c>
      <c r="H21" s="16">
        <v>959.32</v>
      </c>
      <c r="I21" s="29">
        <v>1062.04</v>
      </c>
      <c r="J21" s="16">
        <v>591.58000000000004</v>
      </c>
      <c r="K21" s="16">
        <v>868.44500000000005</v>
      </c>
      <c r="L21" s="16">
        <v>591.55999999999995</v>
      </c>
      <c r="M21" s="29">
        <v>1062.2650000000001</v>
      </c>
      <c r="N21" s="16">
        <v>966.03</v>
      </c>
      <c r="O21" s="16"/>
      <c r="P21" s="29"/>
      <c r="Q21" s="16"/>
      <c r="R21" s="29"/>
      <c r="S21" s="29"/>
      <c r="T21" s="29">
        <v>12928.945</v>
      </c>
      <c r="U21" s="17"/>
      <c r="V21" s="29">
        <v>12928.945</v>
      </c>
      <c r="W21" s="42"/>
      <c r="X21" s="42"/>
      <c r="Y21" s="17">
        <f>$AB$21/$V$21</f>
        <v>0</v>
      </c>
      <c r="Z21" s="17"/>
      <c r="AA21" s="17"/>
      <c r="AB21" s="17"/>
      <c r="AC21" s="18"/>
      <c r="AD21" s="46"/>
    </row>
    <row r="22" spans="2:30" s="19" customFormat="1" ht="11.1" customHeight="1" outlineLevel="1" x14ac:dyDescent="0.2">
      <c r="B22" s="68"/>
      <c r="C22" s="69" t="s">
        <v>31</v>
      </c>
      <c r="D22" s="70" t="s">
        <v>75</v>
      </c>
      <c r="E22" s="70"/>
      <c r="F22" s="30">
        <v>1126.2349999999999</v>
      </c>
      <c r="G22" s="20">
        <v>959.32</v>
      </c>
      <c r="H22" s="20">
        <v>959.32</v>
      </c>
      <c r="I22" s="30">
        <v>1062.04</v>
      </c>
      <c r="J22" s="20">
        <v>591.58000000000004</v>
      </c>
      <c r="K22" s="20">
        <v>868.44500000000005</v>
      </c>
      <c r="L22" s="20">
        <v>591.55999999999995</v>
      </c>
      <c r="M22" s="30">
        <v>1062.2650000000001</v>
      </c>
      <c r="N22" s="20">
        <v>966.03</v>
      </c>
      <c r="O22" s="20"/>
      <c r="P22" s="30"/>
      <c r="Q22" s="20"/>
      <c r="R22" s="30"/>
      <c r="S22" s="30"/>
      <c r="T22" s="30">
        <f>$F$22+$G$22+$H$22+$I$22+$J$22+$K$22+$L$22+$M$22+$N$22+$O$22+$P$22+$Q$22+$R$22+$S$22</f>
        <v>8186.7950000000001</v>
      </c>
      <c r="U22" s="20">
        <v>1</v>
      </c>
      <c r="V22" s="21">
        <f>ROUND($T$22*$U$22,3)</f>
        <v>8186.7950000000001</v>
      </c>
      <c r="W22" s="102"/>
      <c r="X22" s="103"/>
      <c r="Y22" s="40">
        <f>$X$22+$W$22</f>
        <v>0</v>
      </c>
      <c r="Z22" s="21">
        <f>$T$22*$W$22</f>
        <v>0</v>
      </c>
      <c r="AA22" s="21">
        <f>$V$22*$X$22</f>
        <v>0</v>
      </c>
      <c r="AB22" s="21">
        <f>$AA$22+$Z$22</f>
        <v>0</v>
      </c>
      <c r="AC22" s="21"/>
      <c r="AD22" s="47"/>
    </row>
    <row r="23" spans="2:30" s="1" customFormat="1" ht="21.95" customHeight="1" outlineLevel="1" x14ac:dyDescent="0.2">
      <c r="B23" s="71"/>
      <c r="C23" s="72" t="s">
        <v>76</v>
      </c>
      <c r="D23" s="73" t="s">
        <v>75</v>
      </c>
      <c r="E23" s="73"/>
      <c r="F23" s="31">
        <v>1126.2349999999999</v>
      </c>
      <c r="G23" s="23">
        <v>959.32</v>
      </c>
      <c r="H23" s="23">
        <v>959.32</v>
      </c>
      <c r="I23" s="31">
        <v>1062.04</v>
      </c>
      <c r="J23" s="23">
        <v>591.58000000000004</v>
      </c>
      <c r="K23" s="23">
        <v>868.44500000000005</v>
      </c>
      <c r="L23" s="23">
        <v>591.55999999999995</v>
      </c>
      <c r="M23" s="31">
        <v>1062.2650000000001</v>
      </c>
      <c r="N23" s="23">
        <v>966.03</v>
      </c>
      <c r="O23" s="23"/>
      <c r="P23" s="31"/>
      <c r="Q23" s="23"/>
      <c r="R23" s="31"/>
      <c r="S23" s="31"/>
      <c r="T23" s="31">
        <f>$F$23+$G$23+$H$23+$I$23+$J$23+$K$23+$L$23+$M$23+$N$23+$O$23+$P$23+$Q$23+$R$23+$S$23</f>
        <v>8186.7950000000001</v>
      </c>
      <c r="U23" s="28">
        <v>1</v>
      </c>
      <c r="V23" s="24">
        <f>ROUND($T$23*$U$23,3)</f>
        <v>8186.7950000000001</v>
      </c>
      <c r="W23" s="104"/>
      <c r="X23" s="105"/>
      <c r="Y23" s="25">
        <f>$X$23+$W$23</f>
        <v>0</v>
      </c>
      <c r="Z23" s="24">
        <f>$T$23*$W$23</f>
        <v>0</v>
      </c>
      <c r="AA23" s="24">
        <f>$V$23*$X$23</f>
        <v>0</v>
      </c>
      <c r="AB23" s="24">
        <f>$AA$23+$Z$23</f>
        <v>0</v>
      </c>
      <c r="AC23" s="26" t="s">
        <v>77</v>
      </c>
      <c r="AD23" s="48"/>
    </row>
    <row r="24" spans="2:30" s="1" customFormat="1" ht="11.1" customHeight="1" outlineLevel="1" x14ac:dyDescent="0.2">
      <c r="B24" s="71"/>
      <c r="C24" s="72" t="s">
        <v>78</v>
      </c>
      <c r="D24" s="73" t="s">
        <v>79</v>
      </c>
      <c r="E24" s="73"/>
      <c r="F24" s="31">
        <v>1126.2349999999999</v>
      </c>
      <c r="G24" s="23">
        <v>959.32</v>
      </c>
      <c r="H24" s="23">
        <v>959.32</v>
      </c>
      <c r="I24" s="31">
        <v>1062.04</v>
      </c>
      <c r="J24" s="23">
        <v>591.58000000000004</v>
      </c>
      <c r="K24" s="23">
        <v>868.44500000000005</v>
      </c>
      <c r="L24" s="23">
        <v>591.55999999999995</v>
      </c>
      <c r="M24" s="31">
        <v>1062.2650000000001</v>
      </c>
      <c r="N24" s="23">
        <v>966.03</v>
      </c>
      <c r="O24" s="23"/>
      <c r="P24" s="31"/>
      <c r="Q24" s="23"/>
      <c r="R24" s="31"/>
      <c r="S24" s="31"/>
      <c r="T24" s="31">
        <f>$F$24+$G$24+$H$24+$I$24+$J$24+$K$24+$L$24+$M$24+$N$24+$O$24+$P$24+$Q$24+$R$24+$S$24</f>
        <v>8186.7950000000001</v>
      </c>
      <c r="U24" s="28">
        <v>4</v>
      </c>
      <c r="V24" s="24">
        <f>ROUND($T$24*$U$24,3)</f>
        <v>32747.18</v>
      </c>
      <c r="W24" s="104"/>
      <c r="X24" s="105"/>
      <c r="Y24" s="25">
        <f>$X$24+$W$24</f>
        <v>0</v>
      </c>
      <c r="Z24" s="24">
        <f>$T$24*$W$24</f>
        <v>0</v>
      </c>
      <c r="AA24" s="24">
        <f>$V$24*$X$24</f>
        <v>0</v>
      </c>
      <c r="AB24" s="24">
        <f>$AA$24+$Z$24</f>
        <v>0</v>
      </c>
      <c r="AC24" s="26"/>
      <c r="AD24" s="48"/>
    </row>
    <row r="25" spans="2:30" s="15" customFormat="1" ht="21.95" customHeight="1" outlineLevel="1" x14ac:dyDescent="0.15">
      <c r="B25" s="65">
        <v>3</v>
      </c>
      <c r="C25" s="66" t="s">
        <v>80</v>
      </c>
      <c r="D25" s="67" t="s">
        <v>66</v>
      </c>
      <c r="E25" s="67"/>
      <c r="F25" s="16">
        <v>118.151</v>
      </c>
      <c r="G25" s="16">
        <v>147.79499999999999</v>
      </c>
      <c r="H25" s="16">
        <v>145.02500000000001</v>
      </c>
      <c r="I25" s="16">
        <v>118.399</v>
      </c>
      <c r="J25" s="16">
        <v>86.135999999999996</v>
      </c>
      <c r="K25" s="16">
        <v>146.43100000000001</v>
      </c>
      <c r="L25" s="16">
        <v>86.135999999999996</v>
      </c>
      <c r="M25" s="16">
        <v>119.17100000000001</v>
      </c>
      <c r="N25" s="16">
        <v>146.726</v>
      </c>
      <c r="O25" s="16"/>
      <c r="P25" s="16"/>
      <c r="Q25" s="16"/>
      <c r="R25" s="16"/>
      <c r="S25" s="16"/>
      <c r="T25" s="29">
        <v>1756.5609999999999</v>
      </c>
      <c r="U25" s="17"/>
      <c r="V25" s="29">
        <v>1756.5609999999999</v>
      </c>
      <c r="W25" s="42"/>
      <c r="X25" s="42"/>
      <c r="Y25" s="17">
        <f>$AB$25/$V$25</f>
        <v>0</v>
      </c>
      <c r="Z25" s="17"/>
      <c r="AA25" s="17"/>
      <c r="AB25" s="17"/>
      <c r="AC25" s="18"/>
      <c r="AD25" s="46"/>
    </row>
    <row r="26" spans="2:30" s="19" customFormat="1" ht="11.1" customHeight="1" outlineLevel="1" x14ac:dyDescent="0.2">
      <c r="B26" s="68"/>
      <c r="C26" s="69" t="s">
        <v>31</v>
      </c>
      <c r="D26" s="70" t="s">
        <v>66</v>
      </c>
      <c r="E26" s="70"/>
      <c r="F26" s="20">
        <v>118.151</v>
      </c>
      <c r="G26" s="20">
        <v>147.79499999999999</v>
      </c>
      <c r="H26" s="20">
        <v>145.02500000000001</v>
      </c>
      <c r="I26" s="20">
        <v>118.399</v>
      </c>
      <c r="J26" s="20">
        <v>86.135999999999996</v>
      </c>
      <c r="K26" s="20">
        <v>146.43100000000001</v>
      </c>
      <c r="L26" s="20">
        <v>86.135999999999996</v>
      </c>
      <c r="M26" s="20">
        <v>119.17100000000001</v>
      </c>
      <c r="N26" s="20">
        <v>146.726</v>
      </c>
      <c r="O26" s="20"/>
      <c r="P26" s="20"/>
      <c r="Q26" s="20"/>
      <c r="R26" s="20"/>
      <c r="S26" s="20"/>
      <c r="T26" s="20">
        <f>$F$26+$G$26+$H$26+$I$26+$J$26+$K$26+$L$26+$M$26+$N$26+$O$26+$P$26+$Q$26+$R$26+$S$26</f>
        <v>1113.97</v>
      </c>
      <c r="U26" s="20">
        <v>1</v>
      </c>
      <c r="V26" s="21">
        <f>ROUND($T$26*$U$26,3)</f>
        <v>1113.97</v>
      </c>
      <c r="W26" s="102"/>
      <c r="X26" s="103"/>
      <c r="Y26" s="40">
        <f>$X$26+$W$26</f>
        <v>0</v>
      </c>
      <c r="Z26" s="21">
        <f>$T$26*$W$26</f>
        <v>0</v>
      </c>
      <c r="AA26" s="21">
        <f>$V$26*$X$26</f>
        <v>0</v>
      </c>
      <c r="AB26" s="21">
        <f>$AA$26+$Z$26</f>
        <v>0</v>
      </c>
      <c r="AC26" s="21"/>
      <c r="AD26" s="47"/>
    </row>
    <row r="27" spans="2:30" s="1" customFormat="1" ht="44.1" customHeight="1" outlineLevel="1" x14ac:dyDescent="0.2">
      <c r="B27" s="71"/>
      <c r="C27" s="72" t="s">
        <v>68</v>
      </c>
      <c r="D27" s="73" t="s">
        <v>69</v>
      </c>
      <c r="E27" s="73"/>
      <c r="F27" s="23">
        <v>118.151</v>
      </c>
      <c r="G27" s="23">
        <v>147.79499999999999</v>
      </c>
      <c r="H27" s="23">
        <v>145.02500000000001</v>
      </c>
      <c r="I27" s="23">
        <v>118.399</v>
      </c>
      <c r="J27" s="23">
        <v>86.135999999999996</v>
      </c>
      <c r="K27" s="23">
        <v>146.43100000000001</v>
      </c>
      <c r="L27" s="23">
        <v>86.135999999999996</v>
      </c>
      <c r="M27" s="23">
        <v>119.17100000000001</v>
      </c>
      <c r="N27" s="23">
        <v>146.726</v>
      </c>
      <c r="O27" s="23"/>
      <c r="P27" s="23"/>
      <c r="Q27" s="23"/>
      <c r="R27" s="23"/>
      <c r="S27" s="23"/>
      <c r="T27" s="23">
        <f>$F$27+$G$27+$H$27+$I$27+$J$27+$K$27+$L$27+$M$27+$N$27+$O$27+$P$27+$Q$27+$R$27+$S$27</f>
        <v>1113.97</v>
      </c>
      <c r="U27" s="25">
        <v>0.15</v>
      </c>
      <c r="V27" s="24">
        <f>ROUND($T$27*$U$27,3)</f>
        <v>167.096</v>
      </c>
      <c r="W27" s="104"/>
      <c r="X27" s="96"/>
      <c r="Y27" s="25">
        <f>$X$27+$W$27</f>
        <v>0</v>
      </c>
      <c r="Z27" s="24">
        <f>$T$27*$W$27</f>
        <v>0</v>
      </c>
      <c r="AA27" s="24">
        <f>$V$27*$X$27</f>
        <v>0</v>
      </c>
      <c r="AB27" s="24">
        <f>$AA$27+$Z$27</f>
        <v>0</v>
      </c>
      <c r="AC27" s="26" t="s">
        <v>81</v>
      </c>
      <c r="AD27" s="48"/>
    </row>
    <row r="28" spans="2:30" s="1" customFormat="1" ht="11.1" customHeight="1" outlineLevel="1" x14ac:dyDescent="0.2">
      <c r="B28" s="71"/>
      <c r="C28" s="72" t="s">
        <v>82</v>
      </c>
      <c r="D28" s="73" t="s">
        <v>69</v>
      </c>
      <c r="E28" s="73"/>
      <c r="F28" s="23">
        <v>96.355000000000004</v>
      </c>
      <c r="G28" s="23">
        <v>101.625</v>
      </c>
      <c r="H28" s="23">
        <v>101.054</v>
      </c>
      <c r="I28" s="23">
        <v>89.86</v>
      </c>
      <c r="J28" s="23">
        <v>66.95</v>
      </c>
      <c r="K28" s="23">
        <v>120.27500000000001</v>
      </c>
      <c r="L28" s="23">
        <v>66.95</v>
      </c>
      <c r="M28" s="23">
        <v>89.858999999999995</v>
      </c>
      <c r="N28" s="23">
        <v>100.542</v>
      </c>
      <c r="O28" s="23"/>
      <c r="P28" s="23"/>
      <c r="Q28" s="23"/>
      <c r="R28" s="23"/>
      <c r="S28" s="23"/>
      <c r="T28" s="23">
        <f>$F$28+$G$28+$H$28+$I$28+$J$28+$K$28+$L$28+$M$28+$N$28+$O$28+$P$28+$Q$28+$R$28+$S$28</f>
        <v>833.47000000000014</v>
      </c>
      <c r="U28" s="27">
        <v>0.5</v>
      </c>
      <c r="V28" s="24">
        <f>ROUND($T$28*$U$28,3)</f>
        <v>416.73500000000001</v>
      </c>
      <c r="W28" s="104"/>
      <c r="X28" s="96"/>
      <c r="Y28" s="25">
        <f>$X$28+$W$28</f>
        <v>0</v>
      </c>
      <c r="Z28" s="24">
        <f>$T$28*$W$28</f>
        <v>0</v>
      </c>
      <c r="AA28" s="24">
        <f>$V$28*$X$28</f>
        <v>0</v>
      </c>
      <c r="AB28" s="24">
        <f>$AA$28+$Z$28</f>
        <v>0</v>
      </c>
      <c r="AC28" s="26"/>
      <c r="AD28" s="48"/>
    </row>
    <row r="29" spans="2:30" s="1" customFormat="1" ht="11.1" customHeight="1" outlineLevel="1" x14ac:dyDescent="0.2">
      <c r="B29" s="71"/>
      <c r="C29" s="72" t="s">
        <v>71</v>
      </c>
      <c r="D29" s="73" t="s">
        <v>69</v>
      </c>
      <c r="E29" s="73"/>
      <c r="F29" s="23">
        <v>21.795999999999999</v>
      </c>
      <c r="G29" s="23">
        <v>46.17</v>
      </c>
      <c r="H29" s="23">
        <v>43.970999999999997</v>
      </c>
      <c r="I29" s="23">
        <v>28.539000000000001</v>
      </c>
      <c r="J29" s="23">
        <v>19.186</v>
      </c>
      <c r="K29" s="23">
        <v>26.155999999999999</v>
      </c>
      <c r="L29" s="23">
        <v>19.186</v>
      </c>
      <c r="M29" s="23">
        <v>29.312000000000001</v>
      </c>
      <c r="N29" s="23">
        <v>46.183999999999997</v>
      </c>
      <c r="O29" s="23"/>
      <c r="P29" s="23"/>
      <c r="Q29" s="23"/>
      <c r="R29" s="23"/>
      <c r="S29" s="23"/>
      <c r="T29" s="23">
        <f>$F$29+$G$29+$H$29+$I$29+$J$29+$K$29+$L$29+$M$29+$N$29+$O$29+$P$29+$Q$29+$R$29+$S$29</f>
        <v>280.5</v>
      </c>
      <c r="U29" s="27">
        <v>0.5</v>
      </c>
      <c r="V29" s="24">
        <f>ROUND($T$29*$U$29,3)</f>
        <v>140.25</v>
      </c>
      <c r="W29" s="104"/>
      <c r="X29" s="96"/>
      <c r="Y29" s="25">
        <f>$X$29+$W$29</f>
        <v>0</v>
      </c>
      <c r="Z29" s="24">
        <f>$T$29*$W$29</f>
        <v>0</v>
      </c>
      <c r="AA29" s="24">
        <f>$V$29*$X$29</f>
        <v>0</v>
      </c>
      <c r="AB29" s="24">
        <f>$AA$29+$Z$29</f>
        <v>0</v>
      </c>
      <c r="AC29" s="26"/>
      <c r="AD29" s="48"/>
    </row>
    <row r="30" spans="2:30" s="1" customFormat="1" ht="21.95" customHeight="1" outlineLevel="1" x14ac:dyDescent="0.2">
      <c r="B30" s="71"/>
      <c r="C30" s="72" t="s">
        <v>83</v>
      </c>
      <c r="D30" s="73" t="s">
        <v>66</v>
      </c>
      <c r="E30" s="73" t="s">
        <v>72</v>
      </c>
      <c r="F30" s="23">
        <v>96.355000000000004</v>
      </c>
      <c r="G30" s="23">
        <v>101.625</v>
      </c>
      <c r="H30" s="23">
        <v>101.054</v>
      </c>
      <c r="I30" s="23">
        <v>89.86</v>
      </c>
      <c r="J30" s="23">
        <v>66.95</v>
      </c>
      <c r="K30" s="23">
        <v>120.27500000000001</v>
      </c>
      <c r="L30" s="23">
        <v>66.95</v>
      </c>
      <c r="M30" s="23">
        <v>89.858999999999995</v>
      </c>
      <c r="N30" s="23">
        <v>100.542</v>
      </c>
      <c r="O30" s="23"/>
      <c r="P30" s="23"/>
      <c r="Q30" s="23"/>
      <c r="R30" s="23"/>
      <c r="S30" s="23"/>
      <c r="T30" s="23">
        <f>$F$30+$G$30+$H$30+$I$30+$J$30+$K$30+$L$30+$M$30+$N$30+$O$30+$P$30+$Q$30+$R$30+$S$30</f>
        <v>833.47000000000014</v>
      </c>
      <c r="U30" s="25">
        <v>1.02</v>
      </c>
      <c r="V30" s="24">
        <f>ROUND($T$30*$U$30,3)</f>
        <v>850.13900000000001</v>
      </c>
      <c r="W30" s="104"/>
      <c r="X30" s="96"/>
      <c r="Y30" s="41">
        <f>$X$30+$W$30</f>
        <v>0</v>
      </c>
      <c r="Z30" s="24">
        <f>$T$30*$W$30</f>
        <v>0</v>
      </c>
      <c r="AA30" s="24">
        <f>$V$30*$X$30</f>
        <v>0</v>
      </c>
      <c r="AB30" s="24">
        <f>$AA$30+$Z$30</f>
        <v>0</v>
      </c>
      <c r="AC30" s="26"/>
      <c r="AD30" s="48"/>
    </row>
    <row r="31" spans="2:30" s="1" customFormat="1" ht="21.95" customHeight="1" outlineLevel="1" x14ac:dyDescent="0.2">
      <c r="B31" s="71"/>
      <c r="C31" s="77" t="s">
        <v>204</v>
      </c>
      <c r="D31" s="73" t="s">
        <v>66</v>
      </c>
      <c r="E31" s="73" t="s">
        <v>72</v>
      </c>
      <c r="F31" s="23">
        <v>21.795999999999999</v>
      </c>
      <c r="G31" s="23">
        <v>46.17</v>
      </c>
      <c r="H31" s="23">
        <v>43.970999999999997</v>
      </c>
      <c r="I31" s="23">
        <v>28.539000000000001</v>
      </c>
      <c r="J31" s="23">
        <v>19.186</v>
      </c>
      <c r="K31" s="23">
        <v>26.155999999999999</v>
      </c>
      <c r="L31" s="23">
        <v>19.186</v>
      </c>
      <c r="M31" s="23">
        <v>29.312000000000001</v>
      </c>
      <c r="N31" s="23">
        <v>46.183999999999997</v>
      </c>
      <c r="O31" s="23"/>
      <c r="P31" s="23"/>
      <c r="Q31" s="23"/>
      <c r="R31" s="23"/>
      <c r="S31" s="23"/>
      <c r="T31" s="23">
        <f>$F$31+$G$31+$H$31+$I$31+$J$31+$K$31+$L$31+$M$31+$N$31+$O$31+$P$31+$Q$31+$R$31+$S$31</f>
        <v>280.5</v>
      </c>
      <c r="U31" s="25">
        <v>1.02</v>
      </c>
      <c r="V31" s="24">
        <f>ROUND($T$31*$U$31,3)</f>
        <v>286.11</v>
      </c>
      <c r="W31" s="104"/>
      <c r="X31" s="96"/>
      <c r="Y31" s="25">
        <f>$X$31+$W$31</f>
        <v>0</v>
      </c>
      <c r="Z31" s="24">
        <f>$T$31*$W$31</f>
        <v>0</v>
      </c>
      <c r="AA31" s="24">
        <f>$V$31*$X$31</f>
        <v>0</v>
      </c>
      <c r="AB31" s="24">
        <f>$AA$31+$Z$31</f>
        <v>0</v>
      </c>
      <c r="AC31" s="26"/>
      <c r="AD31" s="48"/>
    </row>
    <row r="32" spans="2:30" s="1" customFormat="1" ht="11.1" customHeight="1" outlineLevel="1" x14ac:dyDescent="0.2">
      <c r="B32" s="71"/>
      <c r="C32" s="72" t="s">
        <v>73</v>
      </c>
      <c r="D32" s="73" t="s">
        <v>69</v>
      </c>
      <c r="E32" s="73"/>
      <c r="F32" s="23">
        <v>118.151</v>
      </c>
      <c r="G32" s="23">
        <v>147.79499999999999</v>
      </c>
      <c r="H32" s="23">
        <v>145.02500000000001</v>
      </c>
      <c r="I32" s="23">
        <v>118.399</v>
      </c>
      <c r="J32" s="23">
        <v>86.135999999999996</v>
      </c>
      <c r="K32" s="23">
        <v>146.43100000000001</v>
      </c>
      <c r="L32" s="23">
        <v>86.135999999999996</v>
      </c>
      <c r="M32" s="23">
        <v>119.17100000000001</v>
      </c>
      <c r="N32" s="23">
        <v>146.726</v>
      </c>
      <c r="O32" s="23"/>
      <c r="P32" s="23"/>
      <c r="Q32" s="23"/>
      <c r="R32" s="23"/>
      <c r="S32" s="23"/>
      <c r="T32" s="23">
        <f>$F$32+$G$32+$H$32+$I$32+$J$32+$K$32+$L$32+$M$32+$N$32+$O$32+$P$32+$Q$32+$R$32+$S$32</f>
        <v>1113.97</v>
      </c>
      <c r="U32" s="28">
        <v>10</v>
      </c>
      <c r="V32" s="24">
        <f>ROUND($T$32*$U$32,3)</f>
        <v>11139.7</v>
      </c>
      <c r="W32" s="104"/>
      <c r="X32" s="96"/>
      <c r="Y32" s="25">
        <f>$X$32+$W$32</f>
        <v>0</v>
      </c>
      <c r="Z32" s="24">
        <f>$T$32*$W$32</f>
        <v>0</v>
      </c>
      <c r="AA32" s="24">
        <f>$V$32*$X$32</f>
        <v>0</v>
      </c>
      <c r="AB32" s="24">
        <f>$AA$32+$Z$32</f>
        <v>0</v>
      </c>
      <c r="AC32" s="26"/>
      <c r="AD32" s="48"/>
    </row>
    <row r="33" spans="2:30" s="15" customFormat="1" ht="11.1" customHeight="1" outlineLevel="1" x14ac:dyDescent="0.15">
      <c r="B33" s="134">
        <v>4</v>
      </c>
      <c r="C33" s="110" t="s">
        <v>216</v>
      </c>
      <c r="D33" s="111" t="s">
        <v>66</v>
      </c>
      <c r="E33" s="111"/>
      <c r="F33" s="112"/>
      <c r="G33" s="112"/>
      <c r="H33" s="112"/>
      <c r="I33" s="112"/>
      <c r="J33" s="113"/>
      <c r="K33" s="112"/>
      <c r="L33" s="113"/>
      <c r="M33" s="112"/>
      <c r="N33" s="112"/>
      <c r="O33" s="112"/>
      <c r="P33" s="112"/>
      <c r="Q33" s="113"/>
      <c r="R33" s="112"/>
      <c r="S33" s="112"/>
      <c r="T33" s="112"/>
      <c r="U33" s="114"/>
      <c r="V33" s="112"/>
      <c r="W33" s="131"/>
      <c r="X33" s="131"/>
      <c r="Y33" s="114"/>
      <c r="Z33" s="114"/>
      <c r="AA33" s="114"/>
      <c r="AB33" s="114"/>
      <c r="AC33" s="115"/>
      <c r="AD33" s="116"/>
    </row>
    <row r="34" spans="2:30" s="19" customFormat="1" ht="11.1" customHeight="1" outlineLevel="1" x14ac:dyDescent="0.2">
      <c r="B34" s="136"/>
      <c r="C34" s="132" t="s">
        <v>31</v>
      </c>
      <c r="D34" s="117" t="s">
        <v>66</v>
      </c>
      <c r="E34" s="117"/>
      <c r="F34" s="118">
        <v>1151.124</v>
      </c>
      <c r="G34" s="118">
        <v>1011.625</v>
      </c>
      <c r="H34" s="118">
        <v>1012.035</v>
      </c>
      <c r="I34" s="118">
        <v>1130.529</v>
      </c>
      <c r="J34" s="119">
        <v>719.798</v>
      </c>
      <c r="K34" s="118">
        <v>1005.753</v>
      </c>
      <c r="L34" s="119">
        <v>719.74900000000002</v>
      </c>
      <c r="M34" s="118">
        <v>1128.4839999999999</v>
      </c>
      <c r="N34" s="118">
        <v>1014.258</v>
      </c>
      <c r="O34" s="118"/>
      <c r="P34" s="118"/>
      <c r="Q34" s="119"/>
      <c r="R34" s="118"/>
      <c r="S34" s="118"/>
      <c r="T34" s="118">
        <f>$F$34+$G$34+$H$34+$I$34+$J$34+$K$34+$L$34+$M$34+$N$34+$O$34+$P$34+$Q$34+$R$34+$S$34</f>
        <v>8893.3549999999996</v>
      </c>
      <c r="U34" s="119">
        <v>1</v>
      </c>
      <c r="V34" s="120">
        <f>ROUND($T$34*$U$34,3)</f>
        <v>8893.3549999999996</v>
      </c>
      <c r="W34" s="102"/>
      <c r="X34" s="103"/>
      <c r="Y34" s="122">
        <f>$X$34+$W$34</f>
        <v>0</v>
      </c>
      <c r="Z34" s="120">
        <f>$T$34*$W$34</f>
        <v>0</v>
      </c>
      <c r="AA34" s="120">
        <f>$V$34*$X$34</f>
        <v>0</v>
      </c>
      <c r="AB34" s="120">
        <f>$AA$34+$Z$34</f>
        <v>0</v>
      </c>
      <c r="AC34" s="120"/>
      <c r="AD34" s="121"/>
    </row>
    <row r="35" spans="2:30" s="1" customFormat="1" ht="44.1" customHeight="1" outlineLevel="1" x14ac:dyDescent="0.2">
      <c r="B35" s="136"/>
      <c r="C35" s="133" t="s">
        <v>84</v>
      </c>
      <c r="D35" s="123" t="s">
        <v>69</v>
      </c>
      <c r="E35" s="123"/>
      <c r="F35" s="124">
        <v>1151.124</v>
      </c>
      <c r="G35" s="124">
        <v>1011.625</v>
      </c>
      <c r="H35" s="124">
        <v>1012.035</v>
      </c>
      <c r="I35" s="124">
        <v>1130.529</v>
      </c>
      <c r="J35" s="125">
        <v>719.798</v>
      </c>
      <c r="K35" s="124">
        <v>1005.753</v>
      </c>
      <c r="L35" s="125">
        <v>719.74900000000002</v>
      </c>
      <c r="M35" s="124">
        <v>1128.4839999999999</v>
      </c>
      <c r="N35" s="124">
        <v>1014.258</v>
      </c>
      <c r="O35" s="124"/>
      <c r="P35" s="124"/>
      <c r="Q35" s="125"/>
      <c r="R35" s="124"/>
      <c r="S35" s="124"/>
      <c r="T35" s="124">
        <f>$F$35+$G$35+$H$35+$I$35+$J$35+$K$35+$L$35+$M$35+$N$35+$O$35+$P$35+$Q$35+$R$35+$S$35</f>
        <v>8893.3549999999996</v>
      </c>
      <c r="U35" s="126">
        <f>0.15</f>
        <v>0.15</v>
      </c>
      <c r="V35" s="126">
        <f>ROUND($T$35*$U$35,3)</f>
        <v>1334.0029999999999</v>
      </c>
      <c r="W35" s="104"/>
      <c r="X35" s="105"/>
      <c r="Y35" s="127">
        <f>$X$35+$W$35</f>
        <v>0</v>
      </c>
      <c r="Z35" s="126">
        <f>$T$35*$W$35</f>
        <v>0</v>
      </c>
      <c r="AA35" s="126">
        <f>$V$35*$X$35</f>
        <v>0</v>
      </c>
      <c r="AB35" s="126">
        <f>$AA$35+$Z$35</f>
        <v>0</v>
      </c>
      <c r="AC35" s="128"/>
      <c r="AD35" s="129"/>
    </row>
    <row r="36" spans="2:30" s="1" customFormat="1" ht="11.1" customHeight="1" outlineLevel="1" x14ac:dyDescent="0.2">
      <c r="B36" s="136"/>
      <c r="C36" s="133" t="s">
        <v>85</v>
      </c>
      <c r="D36" s="123" t="s">
        <v>79</v>
      </c>
      <c r="E36" s="123"/>
      <c r="F36" s="125">
        <v>537.34500000000003</v>
      </c>
      <c r="G36" s="125">
        <v>472.22699999999998</v>
      </c>
      <c r="H36" s="125">
        <v>472.41800000000001</v>
      </c>
      <c r="I36" s="125">
        <v>527.73099999999999</v>
      </c>
      <c r="J36" s="125">
        <v>336.00200000000001</v>
      </c>
      <c r="K36" s="125">
        <v>469.48599999999999</v>
      </c>
      <c r="L36" s="125">
        <v>335.97899999999998</v>
      </c>
      <c r="M36" s="125">
        <v>526.77599999999995</v>
      </c>
      <c r="N36" s="125">
        <v>473.45600000000002</v>
      </c>
      <c r="O36" s="125"/>
      <c r="P36" s="125"/>
      <c r="Q36" s="125"/>
      <c r="R36" s="125"/>
      <c r="S36" s="125"/>
      <c r="T36" s="125">
        <f>$F$36+$G$36+$H$36+$I$36+$J$36+$K$36+$L$36+$M$36+$N$36+$O$36+$P$36+$Q$36+$R$36+$S$36</f>
        <v>4151.4199999999992</v>
      </c>
      <c r="U36" s="127">
        <v>0.02</v>
      </c>
      <c r="V36" s="126">
        <f>ROUND($T$36*$U$36,3)</f>
        <v>83.028000000000006</v>
      </c>
      <c r="W36" s="104"/>
      <c r="X36" s="105"/>
      <c r="Y36" s="127">
        <f>$X$36+$W$36</f>
        <v>0</v>
      </c>
      <c r="Z36" s="126">
        <f>$T$36*$W$36</f>
        <v>0</v>
      </c>
      <c r="AA36" s="126">
        <f>$V$36*$X$36</f>
        <v>0</v>
      </c>
      <c r="AB36" s="126">
        <f>$AA$36+$Z$36</f>
        <v>0</v>
      </c>
      <c r="AC36" s="128"/>
      <c r="AD36" s="129"/>
    </row>
    <row r="37" spans="2:30" s="1" customFormat="1" ht="11.1" customHeight="1" outlineLevel="1" x14ac:dyDescent="0.2">
      <c r="B37" s="136"/>
      <c r="C37" s="133" t="s">
        <v>86</v>
      </c>
      <c r="D37" s="123" t="s">
        <v>69</v>
      </c>
      <c r="E37" s="123"/>
      <c r="F37" s="124">
        <v>1151.124</v>
      </c>
      <c r="G37" s="124">
        <v>1011.625</v>
      </c>
      <c r="H37" s="124">
        <v>1012.035</v>
      </c>
      <c r="I37" s="124">
        <v>1130.529</v>
      </c>
      <c r="J37" s="125">
        <v>719.798</v>
      </c>
      <c r="K37" s="124">
        <v>1005.753</v>
      </c>
      <c r="L37" s="125">
        <v>719.74900000000002</v>
      </c>
      <c r="M37" s="124">
        <v>1128.4839999999999</v>
      </c>
      <c r="N37" s="124">
        <v>1014.258</v>
      </c>
      <c r="O37" s="124"/>
      <c r="P37" s="124"/>
      <c r="Q37" s="125"/>
      <c r="R37" s="124"/>
      <c r="S37" s="124"/>
      <c r="T37" s="124">
        <f>$F$37+$G$37+$H$37+$I$37+$J$37+$K$37+$L$37+$M$37+$N$37+$O$37+$P$37+$Q$37+$R$37+$S$37</f>
        <v>8893.3549999999996</v>
      </c>
      <c r="U37" s="127">
        <v>0.15</v>
      </c>
      <c r="V37" s="126">
        <f>ROUND($T$37*$U$37,3)</f>
        <v>1334.0029999999999</v>
      </c>
      <c r="W37" s="104"/>
      <c r="X37" s="105"/>
      <c r="Y37" s="127">
        <f>$X$37+$W$37</f>
        <v>0</v>
      </c>
      <c r="Z37" s="126">
        <f>$T$37*$W$37</f>
        <v>0</v>
      </c>
      <c r="AA37" s="126">
        <f>$V$37*$X$37</f>
        <v>0</v>
      </c>
      <c r="AB37" s="126">
        <f>$AA$37+$Z$37</f>
        <v>0</v>
      </c>
      <c r="AC37" s="128"/>
      <c r="AD37" s="129"/>
    </row>
    <row r="38" spans="2:30" s="1" customFormat="1" ht="11.1" customHeight="1" outlineLevel="1" x14ac:dyDescent="0.2">
      <c r="B38" s="136"/>
      <c r="C38" s="133" t="s">
        <v>87</v>
      </c>
      <c r="D38" s="123" t="s">
        <v>66</v>
      </c>
      <c r="E38" s="123" t="s">
        <v>72</v>
      </c>
      <c r="F38" s="124">
        <v>1151.124</v>
      </c>
      <c r="G38" s="124">
        <v>1011.625</v>
      </c>
      <c r="H38" s="124">
        <v>1012.035</v>
      </c>
      <c r="I38" s="124">
        <v>1130.529</v>
      </c>
      <c r="J38" s="125">
        <v>719.798</v>
      </c>
      <c r="K38" s="124">
        <v>1005.753</v>
      </c>
      <c r="L38" s="125">
        <v>719.74900000000002</v>
      </c>
      <c r="M38" s="124">
        <v>1128.4839999999999</v>
      </c>
      <c r="N38" s="124">
        <v>1014.258</v>
      </c>
      <c r="O38" s="124"/>
      <c r="P38" s="124"/>
      <c r="Q38" s="125"/>
      <c r="R38" s="124"/>
      <c r="S38" s="124"/>
      <c r="T38" s="124">
        <f>$F$38+$G$38+$H$38+$I$38+$J$38+$K$38+$L$38+$M$38+$N$38+$O$38+$P$38+$Q$38+$R$38+$S$38</f>
        <v>8893.3549999999996</v>
      </c>
      <c r="U38" s="127">
        <v>1.1599999999999999</v>
      </c>
      <c r="V38" s="126">
        <f>ROUND($T$38*$U$38,3)</f>
        <v>10316.291999999999</v>
      </c>
      <c r="W38" s="104"/>
      <c r="X38" s="105"/>
      <c r="Y38" s="127">
        <f>$X$38+$W$38</f>
        <v>0</v>
      </c>
      <c r="Z38" s="126">
        <f>$T$38*$W$38</f>
        <v>0</v>
      </c>
      <c r="AA38" s="126">
        <f>$V$38*$X$38</f>
        <v>0</v>
      </c>
      <c r="AB38" s="126">
        <f>$AA$38+$Z$38</f>
        <v>0</v>
      </c>
      <c r="AC38" s="128"/>
      <c r="AD38" s="129"/>
    </row>
    <row r="39" spans="2:30" s="1" customFormat="1" ht="11.1" customHeight="1" outlineLevel="1" x14ac:dyDescent="0.2">
      <c r="B39" s="136"/>
      <c r="C39" s="133" t="s">
        <v>88</v>
      </c>
      <c r="D39" s="123" t="s">
        <v>75</v>
      </c>
      <c r="E39" s="123"/>
      <c r="F39" s="125">
        <v>47.9</v>
      </c>
      <c r="G39" s="125">
        <v>70.45</v>
      </c>
      <c r="H39" s="125">
        <v>70.45</v>
      </c>
      <c r="I39" s="125">
        <v>60.375</v>
      </c>
      <c r="J39" s="125">
        <v>50.75</v>
      </c>
      <c r="K39" s="125">
        <v>46.3</v>
      </c>
      <c r="L39" s="125">
        <v>50.75</v>
      </c>
      <c r="M39" s="125">
        <v>60.375</v>
      </c>
      <c r="N39" s="125">
        <v>70.45</v>
      </c>
      <c r="O39" s="125"/>
      <c r="P39" s="125"/>
      <c r="Q39" s="125"/>
      <c r="R39" s="125"/>
      <c r="S39" s="125"/>
      <c r="T39" s="125">
        <f>$F$39+$G$39+$H$39+$I$39+$J$39+$K$39+$L$39+$M$39+$N$39+$O$39+$P$39+$Q$39+$R$39+$S$39</f>
        <v>527.80000000000007</v>
      </c>
      <c r="U39" s="130">
        <v>1</v>
      </c>
      <c r="V39" s="126">
        <f>ROUND($T$39*$U$39,3)</f>
        <v>527.79999999999995</v>
      </c>
      <c r="W39" s="104"/>
      <c r="X39" s="105"/>
      <c r="Y39" s="127">
        <f>$X$39+$W$39</f>
        <v>0</v>
      </c>
      <c r="Z39" s="126">
        <f>$T$39*$W$39</f>
        <v>0</v>
      </c>
      <c r="AA39" s="126">
        <f>$V$39*$X$39</f>
        <v>0</v>
      </c>
      <c r="AB39" s="126">
        <f>$AA$39+$Z$39</f>
        <v>0</v>
      </c>
      <c r="AC39" s="128"/>
      <c r="AD39" s="129"/>
    </row>
    <row r="40" spans="2:30" s="1" customFormat="1" ht="11.1" customHeight="1" outlineLevel="1" x14ac:dyDescent="0.2">
      <c r="B40" s="136"/>
      <c r="C40" s="133" t="s">
        <v>89</v>
      </c>
      <c r="D40" s="123" t="s">
        <v>75</v>
      </c>
      <c r="E40" s="123"/>
      <c r="F40" s="125">
        <v>17.100000000000001</v>
      </c>
      <c r="G40" s="125">
        <v>19.8</v>
      </c>
      <c r="H40" s="125">
        <v>19.8</v>
      </c>
      <c r="I40" s="125">
        <v>13.5</v>
      </c>
      <c r="J40" s="125">
        <v>13.5</v>
      </c>
      <c r="K40" s="125">
        <v>11.7</v>
      </c>
      <c r="L40" s="125">
        <v>13.5</v>
      </c>
      <c r="M40" s="125">
        <v>13.5</v>
      </c>
      <c r="N40" s="125">
        <v>19.8</v>
      </c>
      <c r="O40" s="125"/>
      <c r="P40" s="125"/>
      <c r="Q40" s="125"/>
      <c r="R40" s="125"/>
      <c r="S40" s="125"/>
      <c r="T40" s="125">
        <f>$F$40+$G$40+$H$40+$I$40+$J$40+$K$40+$L$40+$M$40+$N$40+$O$40+$P$40+$Q$40+$R$40+$S$40</f>
        <v>142.20000000000002</v>
      </c>
      <c r="U40" s="130">
        <v>1</v>
      </c>
      <c r="V40" s="126">
        <f>ROUND($T$40*$U$40,3)</f>
        <v>142.19999999999999</v>
      </c>
      <c r="W40" s="104"/>
      <c r="X40" s="105"/>
      <c r="Y40" s="127">
        <f>$X$40+$W$40</f>
        <v>0</v>
      </c>
      <c r="Z40" s="126">
        <f>$T$40*$W$40</f>
        <v>0</v>
      </c>
      <c r="AA40" s="126">
        <f>$V$40*$X$40</f>
        <v>0</v>
      </c>
      <c r="AB40" s="126">
        <f>$AA$40+$Z$40</f>
        <v>0</v>
      </c>
      <c r="AC40" s="128"/>
      <c r="AD40" s="129"/>
    </row>
    <row r="41" spans="2:30" s="4" customFormat="1" ht="12" customHeight="1" outlineLevel="1" x14ac:dyDescent="0.2">
      <c r="B41" s="135"/>
      <c r="C41" s="63" t="s">
        <v>90</v>
      </c>
      <c r="D41" s="64"/>
      <c r="E41" s="64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44"/>
      <c r="X41" s="44"/>
      <c r="Y41" s="11"/>
      <c r="Z41" s="13"/>
      <c r="AA41" s="13"/>
      <c r="AB41" s="13"/>
      <c r="AC41" s="14"/>
      <c r="AD41" s="49"/>
    </row>
    <row r="42" spans="2:30" s="15" customFormat="1" ht="11.1" customHeight="1" outlineLevel="1" x14ac:dyDescent="0.15">
      <c r="B42" s="65">
        <v>5</v>
      </c>
      <c r="C42" s="66" t="s">
        <v>65</v>
      </c>
      <c r="D42" s="67" t="s">
        <v>66</v>
      </c>
      <c r="E42" s="67"/>
      <c r="F42" s="16">
        <v>13.8</v>
      </c>
      <c r="G42" s="16">
        <v>14.555999999999999</v>
      </c>
      <c r="H42" s="16">
        <v>14.555999999999999</v>
      </c>
      <c r="I42" s="16">
        <v>19.273</v>
      </c>
      <c r="J42" s="16">
        <v>14.496</v>
      </c>
      <c r="K42" s="16">
        <v>14.262</v>
      </c>
      <c r="L42" s="16">
        <v>14.496</v>
      </c>
      <c r="M42" s="16">
        <v>19.273</v>
      </c>
      <c r="N42" s="16">
        <v>14.555999999999999</v>
      </c>
      <c r="O42" s="16"/>
      <c r="P42" s="16"/>
      <c r="Q42" s="16"/>
      <c r="R42" s="16"/>
      <c r="S42" s="16"/>
      <c r="T42" s="16">
        <v>216.185</v>
      </c>
      <c r="U42" s="17"/>
      <c r="V42" s="16">
        <v>216.185</v>
      </c>
      <c r="W42" s="42"/>
      <c r="X42" s="42"/>
      <c r="Y42" s="17">
        <f>$AB$42/$V$42</f>
        <v>0</v>
      </c>
      <c r="Z42" s="17"/>
      <c r="AA42" s="17"/>
      <c r="AB42" s="17"/>
      <c r="AC42" s="18"/>
      <c r="AD42" s="46"/>
    </row>
    <row r="43" spans="2:30" s="19" customFormat="1" ht="11.1" customHeight="1" outlineLevel="1" x14ac:dyDescent="0.2">
      <c r="B43" s="68"/>
      <c r="C43" s="69" t="s">
        <v>31</v>
      </c>
      <c r="D43" s="70" t="s">
        <v>66</v>
      </c>
      <c r="E43" s="70"/>
      <c r="F43" s="20">
        <v>13.8</v>
      </c>
      <c r="G43" s="20">
        <v>14.555999999999999</v>
      </c>
      <c r="H43" s="20">
        <v>14.555999999999999</v>
      </c>
      <c r="I43" s="20">
        <v>19.273</v>
      </c>
      <c r="J43" s="20">
        <v>14.496</v>
      </c>
      <c r="K43" s="20">
        <v>14.262</v>
      </c>
      <c r="L43" s="20">
        <v>14.496</v>
      </c>
      <c r="M43" s="20">
        <v>19.273</v>
      </c>
      <c r="N43" s="20">
        <v>14.555999999999999</v>
      </c>
      <c r="O43" s="20"/>
      <c r="P43" s="20"/>
      <c r="Q43" s="20"/>
      <c r="R43" s="20"/>
      <c r="S43" s="20"/>
      <c r="T43" s="20">
        <f>$F$43+$G$43+$H$43+$I$43+$J$43+$K$43+$L$43+$M$43+$N$43+$O$43+$P$43+$Q$43+$R$43+$S$43</f>
        <v>139.268</v>
      </c>
      <c r="U43" s="20">
        <v>1</v>
      </c>
      <c r="V43" s="21">
        <f>ROUND($T$43*$U$43,3)</f>
        <v>139.268</v>
      </c>
      <c r="W43" s="94"/>
      <c r="X43" s="94"/>
      <c r="Y43" s="39">
        <f>$X$43+$W$43</f>
        <v>0</v>
      </c>
      <c r="Z43" s="21">
        <f>$T$43*$W$43</f>
        <v>0</v>
      </c>
      <c r="AA43" s="21">
        <f>$V$43*$X$43</f>
        <v>0</v>
      </c>
      <c r="AB43" s="21">
        <f>$AA$43+$Z$43</f>
        <v>0</v>
      </c>
      <c r="AC43" s="21"/>
      <c r="AD43" s="47"/>
    </row>
    <row r="44" spans="2:30" s="1" customFormat="1" ht="44.1" customHeight="1" outlineLevel="1" x14ac:dyDescent="0.2">
      <c r="B44" s="71"/>
      <c r="C44" s="72" t="s">
        <v>68</v>
      </c>
      <c r="D44" s="73" t="s">
        <v>69</v>
      </c>
      <c r="E44" s="73"/>
      <c r="F44" s="23">
        <v>13.8</v>
      </c>
      <c r="G44" s="23">
        <v>14.555999999999999</v>
      </c>
      <c r="H44" s="23">
        <v>14.555999999999999</v>
      </c>
      <c r="I44" s="23">
        <v>19.273</v>
      </c>
      <c r="J44" s="23">
        <v>14.496</v>
      </c>
      <c r="K44" s="23">
        <v>14.262</v>
      </c>
      <c r="L44" s="23">
        <v>14.496</v>
      </c>
      <c r="M44" s="23">
        <v>19.273</v>
      </c>
      <c r="N44" s="23">
        <v>14.555999999999999</v>
      </c>
      <c r="O44" s="23"/>
      <c r="P44" s="23"/>
      <c r="Q44" s="23"/>
      <c r="R44" s="23"/>
      <c r="S44" s="23"/>
      <c r="T44" s="23">
        <f>$F$44+$G$44+$H$44+$I$44+$J$44+$K$44+$L$44+$M$44+$N$44+$O$44+$P$44+$Q$44+$R$44+$S$44</f>
        <v>139.268</v>
      </c>
      <c r="U44" s="25">
        <v>0.15</v>
      </c>
      <c r="V44" s="24">
        <f>ROUND($T$44*$U$44,3)</f>
        <v>20.89</v>
      </c>
      <c r="W44" s="95"/>
      <c r="X44" s="96"/>
      <c r="Y44" s="25">
        <f>$X$44+$W$44</f>
        <v>0</v>
      </c>
      <c r="Z44" s="24">
        <f>$T$44*$W$44</f>
        <v>0</v>
      </c>
      <c r="AA44" s="24">
        <f>$V$44*$X$44</f>
        <v>0</v>
      </c>
      <c r="AB44" s="24">
        <f>$AA$44+$Z$44</f>
        <v>0</v>
      </c>
      <c r="AC44" s="26" t="s">
        <v>81</v>
      </c>
      <c r="AD44" s="48"/>
    </row>
    <row r="45" spans="2:30" s="1" customFormat="1" ht="41.25" customHeight="1" outlineLevel="1" x14ac:dyDescent="0.2">
      <c r="B45" s="71"/>
      <c r="C45" s="77" t="s">
        <v>205</v>
      </c>
      <c r="D45" s="73" t="s">
        <v>69</v>
      </c>
      <c r="E45" s="73"/>
      <c r="F45" s="23">
        <v>8.7449999999999992</v>
      </c>
      <c r="G45" s="23">
        <v>9.3019999999999996</v>
      </c>
      <c r="H45" s="23">
        <v>9.3019999999999996</v>
      </c>
      <c r="I45" s="23">
        <v>13.092000000000001</v>
      </c>
      <c r="J45" s="23">
        <v>8.641</v>
      </c>
      <c r="K45" s="23">
        <v>9.0340000000000007</v>
      </c>
      <c r="L45" s="23">
        <v>8.641</v>
      </c>
      <c r="M45" s="23">
        <v>13.092000000000001</v>
      </c>
      <c r="N45" s="23">
        <v>9.3019999999999996</v>
      </c>
      <c r="O45" s="23"/>
      <c r="P45" s="23"/>
      <c r="Q45" s="23"/>
      <c r="R45" s="23"/>
      <c r="S45" s="23"/>
      <c r="T45" s="23">
        <f>$F$45+$G$45+$H$45+$I$45+$J$45+$K$45+$L$45+$M$45+$N$45+$O$45+$P$45+$Q$45+$R$45+$S$45</f>
        <v>89.150999999999982</v>
      </c>
      <c r="U45" s="27">
        <v>0.5</v>
      </c>
      <c r="V45" s="24">
        <f>ROUND($T$45*$U$45,3)</f>
        <v>44.576000000000001</v>
      </c>
      <c r="W45" s="95"/>
      <c r="X45" s="96"/>
      <c r="Y45" s="25">
        <f>$X$45+$W$45</f>
        <v>0</v>
      </c>
      <c r="Z45" s="24">
        <f>$T$45*$W$45</f>
        <v>0</v>
      </c>
      <c r="AA45" s="24">
        <f>$V$45*$X$45</f>
        <v>0</v>
      </c>
      <c r="AB45" s="24">
        <f>$AA$45+$Z$45</f>
        <v>0</v>
      </c>
      <c r="AC45" s="26"/>
      <c r="AD45" s="48"/>
    </row>
    <row r="46" spans="2:30" s="1" customFormat="1" ht="46.5" customHeight="1" outlineLevel="1" x14ac:dyDescent="0.2">
      <c r="B46" s="71"/>
      <c r="C46" s="77" t="s">
        <v>206</v>
      </c>
      <c r="D46" s="73" t="s">
        <v>69</v>
      </c>
      <c r="E46" s="73"/>
      <c r="F46" s="23">
        <v>5.0549999999999997</v>
      </c>
      <c r="G46" s="23">
        <v>5.2539999999999996</v>
      </c>
      <c r="H46" s="23">
        <v>5.2539999999999996</v>
      </c>
      <c r="I46" s="23">
        <v>6.181</v>
      </c>
      <c r="J46" s="23">
        <v>5.8550000000000004</v>
      </c>
      <c r="K46" s="23">
        <v>5.2279999999999998</v>
      </c>
      <c r="L46" s="23">
        <v>5.8550000000000004</v>
      </c>
      <c r="M46" s="23">
        <v>6.181</v>
      </c>
      <c r="N46" s="23">
        <v>5.2539999999999996</v>
      </c>
      <c r="O46" s="23"/>
      <c r="P46" s="23"/>
      <c r="Q46" s="23"/>
      <c r="R46" s="23"/>
      <c r="S46" s="23"/>
      <c r="T46" s="23">
        <f>$F$46+$G$46+$H$46+$I$46+$J$46+$K$46+$L$46+$M$46+$N$46+$O$46+$P$46+$Q$46+$R$46+$S$46</f>
        <v>50.116999999999997</v>
      </c>
      <c r="U46" s="27">
        <v>0.5</v>
      </c>
      <c r="V46" s="24">
        <f>ROUND($T$46*$U$46,3)</f>
        <v>25.059000000000001</v>
      </c>
      <c r="W46" s="95"/>
      <c r="X46" s="96"/>
      <c r="Y46" s="25">
        <f>$X$46+$W$46</f>
        <v>0</v>
      </c>
      <c r="Z46" s="24">
        <f>$T$46*$W$46</f>
        <v>0</v>
      </c>
      <c r="AA46" s="24">
        <f>$V$46*$X$46</f>
        <v>0</v>
      </c>
      <c r="AB46" s="24">
        <f>$AA$46+$Z$46</f>
        <v>0</v>
      </c>
      <c r="AC46" s="26"/>
      <c r="AD46" s="48"/>
    </row>
    <row r="47" spans="2:30" s="1" customFormat="1" ht="21.95" customHeight="1" outlineLevel="1" x14ac:dyDescent="0.2">
      <c r="B47" s="71"/>
      <c r="C47" s="79" t="s">
        <v>91</v>
      </c>
      <c r="D47" s="73" t="s">
        <v>79</v>
      </c>
      <c r="E47" s="73" t="s">
        <v>72</v>
      </c>
      <c r="F47" s="85">
        <f>ROUND(8.745/(0.6*0.107),0)</f>
        <v>136</v>
      </c>
      <c r="G47" s="85">
        <f>ROUND(9.302/(0.6*0.107),0)</f>
        <v>145</v>
      </c>
      <c r="H47" s="85">
        <f>ROUND(9.302/(0.6*0.107),0)</f>
        <v>145</v>
      </c>
      <c r="I47" s="85">
        <f>ROUND(13.092/(0.6*0.107),0)</f>
        <v>204</v>
      </c>
      <c r="J47" s="85">
        <f>ROUND(8.641/(0.6*0.107),0)</f>
        <v>135</v>
      </c>
      <c r="K47" s="85">
        <f>ROUND(9.034/(0.6*0.107),0)</f>
        <v>141</v>
      </c>
      <c r="L47" s="85">
        <f>ROUND(8.641/(0.6*0.107),0)</f>
        <v>135</v>
      </c>
      <c r="M47" s="85">
        <f>ROUND(13.092/(0.6*0.107),0)</f>
        <v>204</v>
      </c>
      <c r="N47" s="85">
        <f>ROUND(9.302/(0.6*0.107),0)</f>
        <v>145</v>
      </c>
      <c r="O47" s="85"/>
      <c r="P47" s="85"/>
      <c r="Q47" s="85"/>
      <c r="R47" s="85"/>
      <c r="S47" s="85"/>
      <c r="T47" s="85">
        <f>$F$47+$G$47+$H$47+$I$47+$J$47+$K$47+$L$47+$M$47+$N$47+$O$47+$P$47+$Q$47+$R$47+$S$47</f>
        <v>1390</v>
      </c>
      <c r="U47" s="89">
        <v>1.02</v>
      </c>
      <c r="V47" s="86">
        <f>ROUND($T$47*$U$47,3)</f>
        <v>1417.8</v>
      </c>
      <c r="W47" s="99"/>
      <c r="X47" s="96"/>
      <c r="Y47" s="25">
        <f>$X$47+$W$47</f>
        <v>0</v>
      </c>
      <c r="Z47" s="24">
        <f>$T$47*$W$47</f>
        <v>0</v>
      </c>
      <c r="AA47" s="24">
        <f>$V$47*$X$47</f>
        <v>0</v>
      </c>
      <c r="AB47" s="78">
        <f>$AA$47+$Z$47</f>
        <v>0</v>
      </c>
      <c r="AC47" s="26"/>
      <c r="AD47" s="48"/>
    </row>
    <row r="48" spans="2:30" s="1" customFormat="1" ht="21.95" customHeight="1" outlineLevel="1" x14ac:dyDescent="0.2">
      <c r="B48" s="71"/>
      <c r="C48" s="79" t="s">
        <v>92</v>
      </c>
      <c r="D48" s="73" t="s">
        <v>79</v>
      </c>
      <c r="E48" s="73" t="s">
        <v>72</v>
      </c>
      <c r="F48" s="85">
        <f>ROUND(5.055/(0.6*0.107),0)</f>
        <v>79</v>
      </c>
      <c r="G48" s="85">
        <f>ROUND(5.254/(0.6*0.107),0)</f>
        <v>82</v>
      </c>
      <c r="H48" s="85">
        <f>ROUND(5.254/(0.6*0.107),0)</f>
        <v>82</v>
      </c>
      <c r="I48" s="85">
        <f>ROUND(6.181/(0.6*0.107),0)</f>
        <v>96</v>
      </c>
      <c r="J48" s="85">
        <f>ROUND(5.855/(0.6*0.107),0)</f>
        <v>91</v>
      </c>
      <c r="K48" s="85">
        <f>ROUND(5.228/(0.6*0.107),0)</f>
        <v>81</v>
      </c>
      <c r="L48" s="85">
        <f>ROUND(5.855/(0.6*0.107),0)</f>
        <v>91</v>
      </c>
      <c r="M48" s="85">
        <f>ROUND(6.181/(0.6*0.107),0)</f>
        <v>96</v>
      </c>
      <c r="N48" s="85">
        <f>ROUND(5.254/(0.6*0.107),0)</f>
        <v>82</v>
      </c>
      <c r="O48" s="85"/>
      <c r="P48" s="85"/>
      <c r="Q48" s="85"/>
      <c r="R48" s="85"/>
      <c r="S48" s="85"/>
      <c r="T48" s="85">
        <f>$F$48+$G$48+$H$48+$I$48+$J$48+$K$48+$L$48+$M$48+$N$48+$O$48+$P$48+$Q$48+$R$48+$S$48</f>
        <v>780</v>
      </c>
      <c r="U48" s="89">
        <v>1.02</v>
      </c>
      <c r="V48" s="86">
        <f>ROUND($T$48*$U$48,3)</f>
        <v>795.6</v>
      </c>
      <c r="W48" s="99"/>
      <c r="X48" s="96"/>
      <c r="Y48" s="25">
        <f>$X$48+$W$48</f>
        <v>0</v>
      </c>
      <c r="Z48" s="24">
        <f>$T$48*$W$48</f>
        <v>0</v>
      </c>
      <c r="AA48" s="24">
        <f>$V$48*$X$48</f>
        <v>0</v>
      </c>
      <c r="AB48" s="78">
        <f>$AA$48+$Z$48</f>
        <v>0</v>
      </c>
      <c r="AC48" s="26"/>
      <c r="AD48" s="48"/>
    </row>
    <row r="49" spans="2:30" s="1" customFormat="1" ht="11.1" customHeight="1" outlineLevel="1" x14ac:dyDescent="0.2">
      <c r="B49" s="71"/>
      <c r="C49" s="72" t="s">
        <v>73</v>
      </c>
      <c r="D49" s="73" t="s">
        <v>69</v>
      </c>
      <c r="E49" s="73"/>
      <c r="F49" s="23">
        <v>13.8</v>
      </c>
      <c r="G49" s="23">
        <v>14.555999999999999</v>
      </c>
      <c r="H49" s="23">
        <v>14.555999999999999</v>
      </c>
      <c r="I49" s="23">
        <v>19.273</v>
      </c>
      <c r="J49" s="23">
        <v>14.496</v>
      </c>
      <c r="K49" s="23">
        <v>14.262</v>
      </c>
      <c r="L49" s="23">
        <v>14.496</v>
      </c>
      <c r="M49" s="23">
        <v>19.273</v>
      </c>
      <c r="N49" s="23">
        <v>14.555999999999999</v>
      </c>
      <c r="O49" s="23"/>
      <c r="P49" s="23"/>
      <c r="Q49" s="23"/>
      <c r="R49" s="23"/>
      <c r="S49" s="23"/>
      <c r="T49" s="23">
        <f>$F$49+$G$49+$H$49+$I$49+$J$49+$K$49+$L$49+$M$49+$N$49+$O$49+$P$49+$Q$49+$R$49+$S$49</f>
        <v>139.268</v>
      </c>
      <c r="U49" s="28">
        <v>10</v>
      </c>
      <c r="V49" s="24">
        <f>ROUND($T$49*$U$49,3)</f>
        <v>1392.68</v>
      </c>
      <c r="W49" s="95"/>
      <c r="X49" s="96"/>
      <c r="Y49" s="25">
        <f>$X$49+$W$49</f>
        <v>0</v>
      </c>
      <c r="Z49" s="24">
        <f>$T$49*$W$49</f>
        <v>0</v>
      </c>
      <c r="AA49" s="24">
        <f>$V$49*$X$49</f>
        <v>0</v>
      </c>
      <c r="AB49" s="24">
        <f>$AA$49+$Z$49</f>
        <v>0</v>
      </c>
      <c r="AC49" s="26"/>
      <c r="AD49" s="48"/>
    </row>
    <row r="50" spans="2:30" s="15" customFormat="1" ht="32.1" customHeight="1" outlineLevel="1" x14ac:dyDescent="0.15">
      <c r="B50" s="65">
        <v>6</v>
      </c>
      <c r="C50" s="66" t="s">
        <v>93</v>
      </c>
      <c r="D50" s="67" t="s">
        <v>66</v>
      </c>
      <c r="E50" s="67"/>
      <c r="F50" s="16">
        <v>168.346</v>
      </c>
      <c r="G50" s="16">
        <v>161.77000000000001</v>
      </c>
      <c r="H50" s="16">
        <v>161.77000000000001</v>
      </c>
      <c r="I50" s="16">
        <v>157.69499999999999</v>
      </c>
      <c r="J50" s="16">
        <v>149.066</v>
      </c>
      <c r="K50" s="16">
        <v>157.024</v>
      </c>
      <c r="L50" s="16">
        <v>149.066</v>
      </c>
      <c r="M50" s="16">
        <v>157.69499999999999</v>
      </c>
      <c r="N50" s="16">
        <v>161.77000000000001</v>
      </c>
      <c r="O50" s="16"/>
      <c r="P50" s="16"/>
      <c r="Q50" s="16"/>
      <c r="R50" s="16"/>
      <c r="S50" s="16"/>
      <c r="T50" s="29">
        <v>2277.9560000000001</v>
      </c>
      <c r="U50" s="17"/>
      <c r="V50" s="29">
        <v>2277.9560000000001</v>
      </c>
      <c r="W50" s="42"/>
      <c r="X50" s="42"/>
      <c r="Y50" s="17">
        <f>$AB$50/$V$50</f>
        <v>0</v>
      </c>
      <c r="Z50" s="17"/>
      <c r="AA50" s="17"/>
      <c r="AB50" s="17"/>
      <c r="AC50" s="18" t="s">
        <v>94</v>
      </c>
      <c r="AD50" s="46"/>
    </row>
    <row r="51" spans="2:30" s="19" customFormat="1" ht="11.1" customHeight="1" outlineLevel="1" x14ac:dyDescent="0.2">
      <c r="B51" s="68"/>
      <c r="C51" s="69" t="s">
        <v>31</v>
      </c>
      <c r="D51" s="70" t="s">
        <v>66</v>
      </c>
      <c r="E51" s="70"/>
      <c r="F51" s="20">
        <v>168.346</v>
      </c>
      <c r="G51" s="20">
        <v>161.77000000000001</v>
      </c>
      <c r="H51" s="20">
        <v>161.77000000000001</v>
      </c>
      <c r="I51" s="20">
        <v>157.69499999999999</v>
      </c>
      <c r="J51" s="20">
        <v>149.066</v>
      </c>
      <c r="K51" s="20">
        <v>157.024</v>
      </c>
      <c r="L51" s="20">
        <v>149.066</v>
      </c>
      <c r="M51" s="20">
        <v>157.69499999999999</v>
      </c>
      <c r="N51" s="20">
        <v>161.77000000000001</v>
      </c>
      <c r="O51" s="20"/>
      <c r="P51" s="20"/>
      <c r="Q51" s="20"/>
      <c r="R51" s="20"/>
      <c r="S51" s="20"/>
      <c r="T51" s="20">
        <f>$F$51+$G$51+$H$51+$I$51+$J$51+$K$51+$L$51+$M$51+$N$51+$O$51+$P$51+$Q$51+$R$51+$S$51</f>
        <v>1424.2019999999998</v>
      </c>
      <c r="U51" s="20">
        <v>1</v>
      </c>
      <c r="V51" s="21">
        <f>ROUND($T$51*$U$51,3)</f>
        <v>1424.202</v>
      </c>
      <c r="W51" s="94"/>
      <c r="X51" s="98"/>
      <c r="Y51" s="40">
        <f>$X$51+$W$51</f>
        <v>0</v>
      </c>
      <c r="Z51" s="21">
        <f>$T$51*$W$51</f>
        <v>0</v>
      </c>
      <c r="AA51" s="21">
        <f>$V$51*$X$51</f>
        <v>0</v>
      </c>
      <c r="AB51" s="21">
        <f>$AA$51+$Z$51</f>
        <v>0</v>
      </c>
      <c r="AC51" s="21"/>
      <c r="AD51" s="47"/>
    </row>
    <row r="52" spans="2:30" s="1" customFormat="1" ht="44.1" customHeight="1" outlineLevel="1" x14ac:dyDescent="0.2">
      <c r="B52" s="71"/>
      <c r="C52" s="72" t="s">
        <v>68</v>
      </c>
      <c r="D52" s="73" t="s">
        <v>69</v>
      </c>
      <c r="E52" s="73"/>
      <c r="F52" s="23">
        <v>168.346</v>
      </c>
      <c r="G52" s="23">
        <v>161.77000000000001</v>
      </c>
      <c r="H52" s="23">
        <v>161.77000000000001</v>
      </c>
      <c r="I52" s="23">
        <v>157.69499999999999</v>
      </c>
      <c r="J52" s="23">
        <v>149.066</v>
      </c>
      <c r="K52" s="23">
        <v>157.024</v>
      </c>
      <c r="L52" s="23">
        <v>149.066</v>
      </c>
      <c r="M52" s="23">
        <v>157.69499999999999</v>
      </c>
      <c r="N52" s="23">
        <v>161.77000000000001</v>
      </c>
      <c r="O52" s="23"/>
      <c r="P52" s="23"/>
      <c r="Q52" s="23"/>
      <c r="R52" s="23"/>
      <c r="S52" s="23"/>
      <c r="T52" s="23">
        <f>$F$52+$G$52+$H$52+$I$52+$J$52+$K$52+$L$52+$M$52+$N$52+$O$52+$P$52+$Q$52+$R$52+$S$52</f>
        <v>1424.2019999999998</v>
      </c>
      <c r="U52" s="25">
        <v>0.15</v>
      </c>
      <c r="V52" s="24">
        <f>ROUND($T$52*$U$52,3)</f>
        <v>213.63</v>
      </c>
      <c r="W52" s="95"/>
      <c r="X52" s="96"/>
      <c r="Y52" s="25">
        <f>$X$52+$W$52</f>
        <v>0</v>
      </c>
      <c r="Z52" s="24">
        <f>$T$52*$W$52</f>
        <v>0</v>
      </c>
      <c r="AA52" s="24">
        <f>$V$52*$X$52</f>
        <v>0</v>
      </c>
      <c r="AB52" s="24">
        <f>$AA$52+$Z$52</f>
        <v>0</v>
      </c>
      <c r="AC52" s="26" t="s">
        <v>81</v>
      </c>
      <c r="AD52" s="48"/>
    </row>
    <row r="53" spans="2:30" s="1" customFormat="1" ht="27" customHeight="1" outlineLevel="1" x14ac:dyDescent="0.2">
      <c r="B53" s="71"/>
      <c r="C53" s="77" t="s">
        <v>205</v>
      </c>
      <c r="D53" s="73" t="s">
        <v>69</v>
      </c>
      <c r="E53" s="73"/>
      <c r="F53" s="23">
        <v>88.113</v>
      </c>
      <c r="G53" s="23">
        <v>81.61</v>
      </c>
      <c r="H53" s="23">
        <v>81.61</v>
      </c>
      <c r="I53" s="23">
        <v>81.049000000000007</v>
      </c>
      <c r="J53" s="23">
        <v>73.632999999999996</v>
      </c>
      <c r="K53" s="23">
        <v>77.242999999999995</v>
      </c>
      <c r="L53" s="23">
        <v>73.632999999999996</v>
      </c>
      <c r="M53" s="23">
        <v>81.049000000000007</v>
      </c>
      <c r="N53" s="23">
        <v>81.61</v>
      </c>
      <c r="O53" s="23"/>
      <c r="P53" s="23"/>
      <c r="Q53" s="23"/>
      <c r="R53" s="23"/>
      <c r="S53" s="23"/>
      <c r="T53" s="23">
        <f>$F$53+$G$53+$H$53+$I$53+$J$53+$K$53+$L$53+$M$53+$N$53+$O$53+$P$53+$Q$53+$R$53+$S$53</f>
        <v>719.55000000000007</v>
      </c>
      <c r="U53" s="27">
        <v>0.5</v>
      </c>
      <c r="V53" s="24">
        <f>ROUND($T$53*$U$53,3)</f>
        <v>359.77499999999998</v>
      </c>
      <c r="W53" s="99"/>
      <c r="X53" s="96"/>
      <c r="Y53" s="25">
        <f>$X$53+$W$53</f>
        <v>0</v>
      </c>
      <c r="Z53" s="24">
        <f>$T$53*$W$53</f>
        <v>0</v>
      </c>
      <c r="AA53" s="24">
        <f>$V$53*$X$53</f>
        <v>0</v>
      </c>
      <c r="AB53" s="24">
        <f>$AA$53+$Z$53</f>
        <v>0</v>
      </c>
      <c r="AC53" s="26"/>
      <c r="AD53" s="48"/>
    </row>
    <row r="54" spans="2:30" s="1" customFormat="1" ht="34.5" customHeight="1" outlineLevel="1" x14ac:dyDescent="0.2">
      <c r="B54" s="71"/>
      <c r="C54" s="77" t="s">
        <v>207</v>
      </c>
      <c r="D54" s="73" t="s">
        <v>69</v>
      </c>
      <c r="E54" s="73"/>
      <c r="F54" s="23">
        <v>8.9459999999999997</v>
      </c>
      <c r="G54" s="23">
        <v>8.8520000000000003</v>
      </c>
      <c r="H54" s="23">
        <v>8.8520000000000003</v>
      </c>
      <c r="I54" s="23">
        <v>9.9009999999999998</v>
      </c>
      <c r="J54" s="23">
        <v>8.0579999999999998</v>
      </c>
      <c r="K54" s="23">
        <v>9.0549999999999997</v>
      </c>
      <c r="L54" s="23">
        <v>8.0579999999999998</v>
      </c>
      <c r="M54" s="23">
        <v>9.9009999999999998</v>
      </c>
      <c r="N54" s="23">
        <v>8.8520000000000003</v>
      </c>
      <c r="O54" s="23"/>
      <c r="P54" s="23"/>
      <c r="Q54" s="23"/>
      <c r="R54" s="23"/>
      <c r="S54" s="23"/>
      <c r="T54" s="23">
        <f>$F$54+$G$54+$H$54+$I$54+$J$54+$K$54+$L$54+$M$54+$N$54+$O$54+$P$54+$Q$54+$R$54+$S$54</f>
        <v>80.475000000000009</v>
      </c>
      <c r="U54" s="27">
        <v>0.5</v>
      </c>
      <c r="V54" s="24">
        <f>ROUND($T$54*$U$54,3)</f>
        <v>40.238</v>
      </c>
      <c r="W54" s="99"/>
      <c r="X54" s="96"/>
      <c r="Y54" s="25">
        <f>$X$54+$W$54</f>
        <v>0</v>
      </c>
      <c r="Z54" s="24">
        <f>$T$54*$W$54</f>
        <v>0</v>
      </c>
      <c r="AA54" s="24">
        <f>$V$54*$X$54</f>
        <v>0</v>
      </c>
      <c r="AB54" s="24">
        <f>$AA$54+$Z$54</f>
        <v>0</v>
      </c>
      <c r="AC54" s="26"/>
      <c r="AD54" s="48"/>
    </row>
    <row r="55" spans="2:30" s="1" customFormat="1" ht="33.75" customHeight="1" outlineLevel="1" x14ac:dyDescent="0.2">
      <c r="B55" s="71"/>
      <c r="C55" s="77" t="s">
        <v>208</v>
      </c>
      <c r="D55" s="73" t="s">
        <v>69</v>
      </c>
      <c r="E55" s="73"/>
      <c r="F55" s="23">
        <v>71.287000000000006</v>
      </c>
      <c r="G55" s="23">
        <v>71.308000000000007</v>
      </c>
      <c r="H55" s="23">
        <v>71.308000000000007</v>
      </c>
      <c r="I55" s="23">
        <v>66.745000000000005</v>
      </c>
      <c r="J55" s="23">
        <v>67.375</v>
      </c>
      <c r="K55" s="23">
        <v>70.725999999999999</v>
      </c>
      <c r="L55" s="23">
        <v>67.375</v>
      </c>
      <c r="M55" s="23">
        <v>66.745000000000005</v>
      </c>
      <c r="N55" s="23">
        <v>71.308000000000007</v>
      </c>
      <c r="O55" s="23"/>
      <c r="P55" s="23"/>
      <c r="Q55" s="23"/>
      <c r="R55" s="23"/>
      <c r="S55" s="23"/>
      <c r="T55" s="23">
        <f>$F$55+$G$55+$H$55+$I$55+$J$55+$K$55+$L$55+$M$55+$N$55+$O$55+$P$55+$Q$55+$R$55+$S$55</f>
        <v>624.17700000000002</v>
      </c>
      <c r="U55" s="24">
        <f>0.5</f>
        <v>0.5</v>
      </c>
      <c r="V55" s="24">
        <f>ROUND($T$55*$U$55,3)</f>
        <v>312.089</v>
      </c>
      <c r="W55" s="99"/>
      <c r="X55" s="96"/>
      <c r="Y55" s="25">
        <f>$X$55+$W$55</f>
        <v>0</v>
      </c>
      <c r="Z55" s="24">
        <f>$T$55*$W$55</f>
        <v>0</v>
      </c>
      <c r="AA55" s="24">
        <f>$V$55*$X$55</f>
        <v>0</v>
      </c>
      <c r="AB55" s="24">
        <f>$AA$55+$Z$55</f>
        <v>0</v>
      </c>
      <c r="AC55" s="26"/>
      <c r="AD55" s="48"/>
    </row>
    <row r="56" spans="2:30" s="1" customFormat="1" ht="11.1" customHeight="1" outlineLevel="1" x14ac:dyDescent="0.2">
      <c r="B56" s="71"/>
      <c r="C56" s="72" t="s">
        <v>95</v>
      </c>
      <c r="D56" s="73" t="s">
        <v>66</v>
      </c>
      <c r="E56" s="73" t="s">
        <v>72</v>
      </c>
      <c r="F56" s="23">
        <v>81.751000000000005</v>
      </c>
      <c r="G56" s="23">
        <v>78.28</v>
      </c>
      <c r="H56" s="23">
        <v>78.28</v>
      </c>
      <c r="I56" s="23">
        <v>78.429000000000002</v>
      </c>
      <c r="J56" s="23">
        <v>70.179000000000002</v>
      </c>
      <c r="K56" s="23">
        <v>73.412999999999997</v>
      </c>
      <c r="L56" s="23">
        <v>70.179000000000002</v>
      </c>
      <c r="M56" s="23">
        <v>78.429000000000002</v>
      </c>
      <c r="N56" s="23">
        <v>78.28</v>
      </c>
      <c r="O56" s="23"/>
      <c r="P56" s="23"/>
      <c r="Q56" s="23"/>
      <c r="R56" s="23"/>
      <c r="S56" s="23"/>
      <c r="T56" s="23">
        <f>$F$56+$G$56+$H$56+$I$56+$J$56+$K$56+$L$56+$M$56+$N$56+$O$56+$P$56+$Q$56+$R$56+$S$56</f>
        <v>687.21999999999991</v>
      </c>
      <c r="U56" s="25">
        <v>1.02</v>
      </c>
      <c r="V56" s="24">
        <f>ROUND($T$56*$U$56,3)</f>
        <v>700.96400000000006</v>
      </c>
      <c r="W56" s="99"/>
      <c r="X56" s="96"/>
      <c r="Y56" s="41">
        <f>$X$56+$W$56</f>
        <v>0</v>
      </c>
      <c r="Z56" s="24">
        <f>$T$56*$W$56</f>
        <v>0</v>
      </c>
      <c r="AA56" s="24">
        <f>$V$56*$X$56</f>
        <v>0</v>
      </c>
      <c r="AB56" s="24">
        <f>$AA$56+$Z$56</f>
        <v>0</v>
      </c>
      <c r="AC56" s="26"/>
      <c r="AD56" s="48"/>
    </row>
    <row r="57" spans="2:30" s="1" customFormat="1" ht="11.1" customHeight="1" outlineLevel="1" x14ac:dyDescent="0.2">
      <c r="B57" s="71"/>
      <c r="C57" s="72" t="s">
        <v>96</v>
      </c>
      <c r="D57" s="73" t="s">
        <v>66</v>
      </c>
      <c r="E57" s="73" t="s">
        <v>72</v>
      </c>
      <c r="F57" s="23">
        <v>8.9459999999999997</v>
      </c>
      <c r="G57" s="23">
        <v>8.8520000000000003</v>
      </c>
      <c r="H57" s="23">
        <v>8.8520000000000003</v>
      </c>
      <c r="I57" s="23">
        <v>9.9009999999999998</v>
      </c>
      <c r="J57" s="23">
        <v>8.0579999999999998</v>
      </c>
      <c r="K57" s="23">
        <v>9.0549999999999997</v>
      </c>
      <c r="L57" s="23">
        <v>8.0579999999999998</v>
      </c>
      <c r="M57" s="23">
        <v>9.9009999999999998</v>
      </c>
      <c r="N57" s="23">
        <v>8.8520000000000003</v>
      </c>
      <c r="O57" s="23"/>
      <c r="P57" s="23"/>
      <c r="Q57" s="23"/>
      <c r="R57" s="23"/>
      <c r="S57" s="23"/>
      <c r="T57" s="23">
        <f>$F$57+$G$57+$H$57+$I$57+$J$57+$K$57+$L$57+$M$57+$N$57+$O$57+$P$57+$Q$57+$R$57+$S$57</f>
        <v>80.475000000000009</v>
      </c>
      <c r="U57" s="25">
        <v>1.02</v>
      </c>
      <c r="V57" s="24">
        <f>ROUND($T$57*$U$57,3)</f>
        <v>82.084999999999994</v>
      </c>
      <c r="W57" s="99"/>
      <c r="X57" s="96"/>
      <c r="Y57" s="41">
        <f>$X$57+$W$57</f>
        <v>0</v>
      </c>
      <c r="Z57" s="24">
        <f>$T$57*$W$57</f>
        <v>0</v>
      </c>
      <c r="AA57" s="24">
        <f>$V$57*$X$57</f>
        <v>0</v>
      </c>
      <c r="AB57" s="24">
        <f>$AA$57+$Z$57</f>
        <v>0</v>
      </c>
      <c r="AC57" s="26"/>
      <c r="AD57" s="48"/>
    </row>
    <row r="58" spans="2:30" s="1" customFormat="1" ht="42" customHeight="1" outlineLevel="1" x14ac:dyDescent="0.2">
      <c r="B58" s="71"/>
      <c r="C58" s="77" t="s">
        <v>209</v>
      </c>
      <c r="D58" s="73" t="s">
        <v>66</v>
      </c>
      <c r="E58" s="73" t="s">
        <v>72</v>
      </c>
      <c r="F58" s="23">
        <v>6.3620000000000001</v>
      </c>
      <c r="G58" s="23">
        <v>3.33</v>
      </c>
      <c r="H58" s="23">
        <v>3.33</v>
      </c>
      <c r="I58" s="23">
        <v>2.62</v>
      </c>
      <c r="J58" s="23">
        <v>3.4540000000000002</v>
      </c>
      <c r="K58" s="23">
        <v>3.83</v>
      </c>
      <c r="L58" s="23">
        <v>3.4540000000000002</v>
      </c>
      <c r="M58" s="23">
        <v>2.62</v>
      </c>
      <c r="N58" s="23">
        <v>3.33</v>
      </c>
      <c r="O58" s="23"/>
      <c r="P58" s="23"/>
      <c r="Q58" s="23"/>
      <c r="R58" s="23"/>
      <c r="S58" s="23"/>
      <c r="T58" s="23">
        <f>$F$58+$G$58+$H$58+$I$58+$J$58+$K$58+$L$58+$M$58+$N$58+$O$58+$P$58+$Q$58+$R$58+$S$58</f>
        <v>32.330000000000005</v>
      </c>
      <c r="U58" s="25">
        <v>1.02</v>
      </c>
      <c r="V58" s="24">
        <f>ROUND($T$58*$U$58,3)</f>
        <v>32.976999999999997</v>
      </c>
      <c r="W58" s="99"/>
      <c r="X58" s="96"/>
      <c r="Y58" s="25">
        <f>$X$58+$W$58</f>
        <v>0</v>
      </c>
      <c r="Z58" s="24">
        <f>$T$58*$W$58</f>
        <v>0</v>
      </c>
      <c r="AA58" s="24">
        <f>$V$58*$X$58</f>
        <v>0</v>
      </c>
      <c r="AB58" s="24">
        <f>$AA$58+$Z$58</f>
        <v>0</v>
      </c>
      <c r="AC58" s="26"/>
      <c r="AD58" s="48"/>
    </row>
    <row r="59" spans="2:30" s="1" customFormat="1" ht="21.95" customHeight="1" outlineLevel="1" x14ac:dyDescent="0.2">
      <c r="B59" s="71"/>
      <c r="C59" s="72" t="s">
        <v>97</v>
      </c>
      <c r="D59" s="73" t="s">
        <v>66</v>
      </c>
      <c r="E59" s="73" t="s">
        <v>72</v>
      </c>
      <c r="F59" s="23">
        <v>71.287000000000006</v>
      </c>
      <c r="G59" s="23">
        <v>71.308000000000007</v>
      </c>
      <c r="H59" s="23">
        <v>71.308000000000007</v>
      </c>
      <c r="I59" s="23">
        <v>66.745000000000005</v>
      </c>
      <c r="J59" s="23">
        <v>67.375</v>
      </c>
      <c r="K59" s="23">
        <v>70.725999999999999</v>
      </c>
      <c r="L59" s="23">
        <v>67.375</v>
      </c>
      <c r="M59" s="23">
        <v>66.745000000000005</v>
      </c>
      <c r="N59" s="23">
        <v>71.308000000000007</v>
      </c>
      <c r="O59" s="23"/>
      <c r="P59" s="23"/>
      <c r="Q59" s="23"/>
      <c r="R59" s="23"/>
      <c r="S59" s="23"/>
      <c r="T59" s="23">
        <f>$F$59+$G$59+$H$59+$I$59+$J$59+$K$59+$L$59+$M$59+$N$59+$O$59+$P$59+$Q$59+$R$59+$S$59</f>
        <v>624.17700000000002</v>
      </c>
      <c r="U59" s="24">
        <f>1.02</f>
        <v>1.02</v>
      </c>
      <c r="V59" s="24">
        <f>ROUND($T$59*$U$59,3)</f>
        <v>636.66099999999994</v>
      </c>
      <c r="W59" s="99"/>
      <c r="X59" s="96"/>
      <c r="Y59" s="41">
        <f>$X$59+$W$59</f>
        <v>0</v>
      </c>
      <c r="Z59" s="24">
        <f>$T$59*$W$59</f>
        <v>0</v>
      </c>
      <c r="AA59" s="24">
        <f>$V$59*$X$59</f>
        <v>0</v>
      </c>
      <c r="AB59" s="24">
        <f>$AA$59+$Z$59</f>
        <v>0</v>
      </c>
      <c r="AC59" s="26"/>
      <c r="AD59" s="48"/>
    </row>
    <row r="60" spans="2:30" s="1" customFormat="1" ht="11.1" customHeight="1" outlineLevel="1" x14ac:dyDescent="0.2">
      <c r="B60" s="71"/>
      <c r="C60" s="72" t="s">
        <v>73</v>
      </c>
      <c r="D60" s="73" t="s">
        <v>69</v>
      </c>
      <c r="E60" s="73"/>
      <c r="F60" s="23">
        <v>168.346</v>
      </c>
      <c r="G60" s="23">
        <v>161.77000000000001</v>
      </c>
      <c r="H60" s="23">
        <v>161.77000000000001</v>
      </c>
      <c r="I60" s="23">
        <v>157.69499999999999</v>
      </c>
      <c r="J60" s="23">
        <v>149.066</v>
      </c>
      <c r="K60" s="23">
        <v>157.024</v>
      </c>
      <c r="L60" s="23">
        <v>149.066</v>
      </c>
      <c r="M60" s="23">
        <v>157.69499999999999</v>
      </c>
      <c r="N60" s="23">
        <v>161.77000000000001</v>
      </c>
      <c r="O60" s="23"/>
      <c r="P60" s="23"/>
      <c r="Q60" s="23"/>
      <c r="R60" s="23"/>
      <c r="S60" s="23"/>
      <c r="T60" s="23">
        <f>$F$60+$G$60+$H$60+$I$60+$J$60+$K$60+$L$60+$M$60+$N$60+$O$60+$P$60+$Q$60+$R$60+$S$60</f>
        <v>1424.2019999999998</v>
      </c>
      <c r="U60" s="24">
        <f>7</f>
        <v>7</v>
      </c>
      <c r="V60" s="24">
        <f>ROUND($T$60*$U$60,3)</f>
        <v>9969.4140000000007</v>
      </c>
      <c r="W60" s="99"/>
      <c r="X60" s="96"/>
      <c r="Y60" s="25">
        <f>$X$60+$W$60</f>
        <v>0</v>
      </c>
      <c r="Z60" s="24">
        <f>$T$60*$W$60</f>
        <v>0</v>
      </c>
      <c r="AA60" s="24">
        <f>$V$60*$X$60</f>
        <v>0</v>
      </c>
      <c r="AB60" s="24">
        <f>$AA$60+$Z$60</f>
        <v>0</v>
      </c>
      <c r="AC60" s="26"/>
      <c r="AD60" s="48"/>
    </row>
    <row r="61" spans="2:30" s="15" customFormat="1" ht="32.1" customHeight="1" outlineLevel="1" x14ac:dyDescent="0.15">
      <c r="B61" s="65">
        <v>7</v>
      </c>
      <c r="C61" s="66" t="s">
        <v>98</v>
      </c>
      <c r="D61" s="67" t="s">
        <v>66</v>
      </c>
      <c r="E61" s="67"/>
      <c r="F61" s="16">
        <v>6.5759999999999996</v>
      </c>
      <c r="G61" s="16">
        <v>5.3280000000000003</v>
      </c>
      <c r="H61" s="16">
        <v>5.3280000000000003</v>
      </c>
      <c r="I61" s="16">
        <v>7</v>
      </c>
      <c r="J61" s="16">
        <v>7.3730000000000002</v>
      </c>
      <c r="K61" s="16">
        <v>6.9210000000000003</v>
      </c>
      <c r="L61" s="16">
        <v>7.6210000000000004</v>
      </c>
      <c r="M61" s="16">
        <v>6.6120000000000001</v>
      </c>
      <c r="N61" s="16">
        <v>5.3280000000000003</v>
      </c>
      <c r="O61" s="16"/>
      <c r="P61" s="16"/>
      <c r="Q61" s="16"/>
      <c r="R61" s="16"/>
      <c r="S61" s="16"/>
      <c r="T61" s="16">
        <v>90.033000000000001</v>
      </c>
      <c r="U61" s="17"/>
      <c r="V61" s="16">
        <v>90.033000000000001</v>
      </c>
      <c r="W61" s="42"/>
      <c r="X61" s="42"/>
      <c r="Y61" s="17">
        <f>$AB$61/$V$61</f>
        <v>0</v>
      </c>
      <c r="Z61" s="17"/>
      <c r="AA61" s="17"/>
      <c r="AB61" s="17"/>
      <c r="AC61" s="18" t="s">
        <v>94</v>
      </c>
      <c r="AD61" s="46"/>
    </row>
    <row r="62" spans="2:30" s="19" customFormat="1" ht="11.1" customHeight="1" outlineLevel="1" x14ac:dyDescent="0.2">
      <c r="B62" s="68"/>
      <c r="C62" s="69" t="s">
        <v>31</v>
      </c>
      <c r="D62" s="70" t="s">
        <v>66</v>
      </c>
      <c r="E62" s="70"/>
      <c r="F62" s="20">
        <v>6.5759999999999996</v>
      </c>
      <c r="G62" s="20">
        <v>5.3280000000000003</v>
      </c>
      <c r="H62" s="20">
        <v>5.3280000000000003</v>
      </c>
      <c r="I62" s="20">
        <v>7</v>
      </c>
      <c r="J62" s="20">
        <v>7.3730000000000002</v>
      </c>
      <c r="K62" s="20">
        <v>6.9210000000000003</v>
      </c>
      <c r="L62" s="20">
        <v>7.6210000000000004</v>
      </c>
      <c r="M62" s="20">
        <v>6.6120000000000001</v>
      </c>
      <c r="N62" s="20">
        <v>5.3280000000000003</v>
      </c>
      <c r="O62" s="20"/>
      <c r="P62" s="20"/>
      <c r="Q62" s="20"/>
      <c r="R62" s="20"/>
      <c r="S62" s="20"/>
      <c r="T62" s="20">
        <f>$F$62+$G$62+$H$62+$I$62+$J$62+$K$62+$L$62+$M$62+$N$62+$O$62+$P$62+$Q$62+$R$62+$S$62</f>
        <v>58.08700000000001</v>
      </c>
      <c r="U62" s="20">
        <v>1</v>
      </c>
      <c r="V62" s="21">
        <f>ROUND($T$62*$U$62,3)</f>
        <v>58.087000000000003</v>
      </c>
      <c r="W62" s="94"/>
      <c r="X62" s="98"/>
      <c r="Y62" s="40">
        <f>$X$62+$W$62</f>
        <v>0</v>
      </c>
      <c r="Z62" s="21">
        <f>$T$62*$W$62</f>
        <v>0</v>
      </c>
      <c r="AA62" s="21">
        <f>$V$62*$X$62</f>
        <v>0</v>
      </c>
      <c r="AB62" s="21">
        <f>$AA$62+$Z$62</f>
        <v>0</v>
      </c>
      <c r="AC62" s="21"/>
      <c r="AD62" s="47"/>
    </row>
    <row r="63" spans="2:30" s="1" customFormat="1" ht="21.95" customHeight="1" outlineLevel="1" x14ac:dyDescent="0.2">
      <c r="B63" s="71"/>
      <c r="C63" s="72" t="s">
        <v>99</v>
      </c>
      <c r="D63" s="73" t="s">
        <v>66</v>
      </c>
      <c r="E63" s="73" t="s">
        <v>72</v>
      </c>
      <c r="F63" s="23">
        <v>6.5759999999999996</v>
      </c>
      <c r="G63" s="23">
        <v>5.3280000000000003</v>
      </c>
      <c r="H63" s="23">
        <v>5.3280000000000003</v>
      </c>
      <c r="I63" s="23">
        <v>7</v>
      </c>
      <c r="J63" s="23">
        <v>7.3730000000000002</v>
      </c>
      <c r="K63" s="23">
        <v>6.9210000000000003</v>
      </c>
      <c r="L63" s="23">
        <v>7.6210000000000004</v>
      </c>
      <c r="M63" s="23">
        <v>6.6120000000000001</v>
      </c>
      <c r="N63" s="23">
        <v>5.3280000000000003</v>
      </c>
      <c r="O63" s="23"/>
      <c r="P63" s="23"/>
      <c r="Q63" s="23"/>
      <c r="R63" s="23"/>
      <c r="S63" s="23"/>
      <c r="T63" s="23">
        <f>$F$63+$G$63+$H$63+$I$63+$J$63+$K$63+$L$63+$M$63+$N$63+$O$63+$P$63+$Q$63+$R$63+$S$63</f>
        <v>58.08700000000001</v>
      </c>
      <c r="U63" s="28">
        <v>1</v>
      </c>
      <c r="V63" s="24">
        <f>ROUND($T$63*$U$63,3)</f>
        <v>58.087000000000003</v>
      </c>
      <c r="W63" s="95"/>
      <c r="X63" s="96"/>
      <c r="Y63" s="41">
        <f>$X$63+$W$63</f>
        <v>0</v>
      </c>
      <c r="Z63" s="24">
        <f>$T$63*$W$63</f>
        <v>0</v>
      </c>
      <c r="AA63" s="24">
        <f>$V$63*$X$63</f>
        <v>0</v>
      </c>
      <c r="AB63" s="24">
        <f>$AA$63+$Z$63</f>
        <v>0</v>
      </c>
      <c r="AC63" s="26"/>
      <c r="AD63" s="48"/>
    </row>
    <row r="64" spans="2:30" s="15" customFormat="1" ht="21.95" customHeight="1" outlineLevel="1" x14ac:dyDescent="0.15">
      <c r="B64" s="65">
        <v>8</v>
      </c>
      <c r="C64" s="66" t="s">
        <v>100</v>
      </c>
      <c r="D64" s="67" t="s">
        <v>66</v>
      </c>
      <c r="E64" s="67"/>
      <c r="F64" s="16">
        <v>38.520000000000003</v>
      </c>
      <c r="G64" s="16">
        <v>26.73</v>
      </c>
      <c r="H64" s="16">
        <v>26.73</v>
      </c>
      <c r="I64" s="16">
        <v>26.73</v>
      </c>
      <c r="J64" s="16">
        <v>26.73</v>
      </c>
      <c r="K64" s="16">
        <v>26.73</v>
      </c>
      <c r="L64" s="16">
        <v>26.73</v>
      </c>
      <c r="M64" s="16">
        <v>26.73</v>
      </c>
      <c r="N64" s="16">
        <v>26.73</v>
      </c>
      <c r="O64" s="16"/>
      <c r="P64" s="16"/>
      <c r="Q64" s="16"/>
      <c r="R64" s="16"/>
      <c r="S64" s="16"/>
      <c r="T64" s="16">
        <v>409.59</v>
      </c>
      <c r="U64" s="17"/>
      <c r="V64" s="16">
        <v>409.59</v>
      </c>
      <c r="W64" s="42"/>
      <c r="X64" s="42"/>
      <c r="Y64" s="17">
        <f>$AB$64/$V$64</f>
        <v>0</v>
      </c>
      <c r="Z64" s="17"/>
      <c r="AA64" s="17"/>
      <c r="AB64" s="17"/>
      <c r="AC64" s="18" t="s">
        <v>101</v>
      </c>
      <c r="AD64" s="46"/>
    </row>
    <row r="65" spans="2:30" s="19" customFormat="1" ht="11.1" customHeight="1" outlineLevel="1" x14ac:dyDescent="0.2">
      <c r="B65" s="68"/>
      <c r="C65" s="69" t="s">
        <v>31</v>
      </c>
      <c r="D65" s="70" t="s">
        <v>66</v>
      </c>
      <c r="E65" s="70"/>
      <c r="F65" s="20">
        <v>38.520000000000003</v>
      </c>
      <c r="G65" s="20">
        <v>26.73</v>
      </c>
      <c r="H65" s="20">
        <v>26.73</v>
      </c>
      <c r="I65" s="20">
        <v>26.73</v>
      </c>
      <c r="J65" s="20">
        <v>26.73</v>
      </c>
      <c r="K65" s="20">
        <v>26.73</v>
      </c>
      <c r="L65" s="20">
        <v>26.73</v>
      </c>
      <c r="M65" s="20">
        <v>26.73</v>
      </c>
      <c r="N65" s="20">
        <v>26.73</v>
      </c>
      <c r="O65" s="20"/>
      <c r="P65" s="20"/>
      <c r="Q65" s="20"/>
      <c r="R65" s="20"/>
      <c r="S65" s="20"/>
      <c r="T65" s="20">
        <f>$F$65+$G$65+$H$65+$I$65+$J$65+$K$65+$L$65+$M$65+$N$65+$O$65+$P$65+$Q$65+$R$65+$S$65</f>
        <v>252.35999999999996</v>
      </c>
      <c r="U65" s="20">
        <v>1</v>
      </c>
      <c r="V65" s="21">
        <f>ROUND($T$65*$U$65,3)</f>
        <v>252.36</v>
      </c>
      <c r="W65" s="94"/>
      <c r="X65" s="98"/>
      <c r="Y65" s="40">
        <f>$X$65+$W$65</f>
        <v>0</v>
      </c>
      <c r="Z65" s="21">
        <f>$T$65*$W$65</f>
        <v>0</v>
      </c>
      <c r="AA65" s="21">
        <f>$V$65*$X$65</f>
        <v>0</v>
      </c>
      <c r="AB65" s="21">
        <f>$AA$65+$Z$65</f>
        <v>0</v>
      </c>
      <c r="AC65" s="21"/>
      <c r="AD65" s="47"/>
    </row>
    <row r="66" spans="2:30" s="1" customFormat="1" ht="21.95" customHeight="1" outlineLevel="1" x14ac:dyDescent="0.2">
      <c r="B66" s="71"/>
      <c r="C66" s="72" t="s">
        <v>102</v>
      </c>
      <c r="D66" s="73" t="s">
        <v>69</v>
      </c>
      <c r="E66" s="73"/>
      <c r="F66" s="23">
        <v>38.520000000000003</v>
      </c>
      <c r="G66" s="23">
        <v>26.73</v>
      </c>
      <c r="H66" s="23">
        <v>26.73</v>
      </c>
      <c r="I66" s="23">
        <v>26.73</v>
      </c>
      <c r="J66" s="23">
        <v>26.73</v>
      </c>
      <c r="K66" s="23">
        <v>26.73</v>
      </c>
      <c r="L66" s="23">
        <v>26.73</v>
      </c>
      <c r="M66" s="23">
        <v>26.73</v>
      </c>
      <c r="N66" s="23">
        <v>26.73</v>
      </c>
      <c r="O66" s="23"/>
      <c r="P66" s="23"/>
      <c r="Q66" s="23"/>
      <c r="R66" s="23"/>
      <c r="S66" s="23"/>
      <c r="T66" s="23">
        <f>$F$66+$G$66+$H$66+$I$66+$J$66+$K$66+$L$66+$M$66+$N$66+$O$66+$P$66+$Q$66+$R$66+$S$66</f>
        <v>252.35999999999996</v>
      </c>
      <c r="U66" s="27">
        <v>0.2</v>
      </c>
      <c r="V66" s="24">
        <f>ROUND($T$66*$U$66,3)</f>
        <v>50.472000000000001</v>
      </c>
      <c r="W66" s="95"/>
      <c r="X66" s="96"/>
      <c r="Y66" s="25">
        <f>$X$66+$W$66</f>
        <v>0</v>
      </c>
      <c r="Z66" s="24">
        <f>$T$66*$W$66</f>
        <v>0</v>
      </c>
      <c r="AA66" s="24">
        <f>$V$66*$X$66</f>
        <v>0</v>
      </c>
      <c r="AB66" s="24">
        <f>$AA$66+$Z$66</f>
        <v>0</v>
      </c>
      <c r="AC66" s="26"/>
      <c r="AD66" s="48"/>
    </row>
    <row r="67" spans="2:30" s="1" customFormat="1" ht="21.95" customHeight="1" outlineLevel="1" x14ac:dyDescent="0.2">
      <c r="B67" s="71"/>
      <c r="C67" s="72" t="s">
        <v>103</v>
      </c>
      <c r="D67" s="73" t="s">
        <v>104</v>
      </c>
      <c r="E67" s="73"/>
      <c r="F67" s="23">
        <v>38.520000000000003</v>
      </c>
      <c r="G67" s="23">
        <v>26.73</v>
      </c>
      <c r="H67" s="23">
        <v>26.73</v>
      </c>
      <c r="I67" s="23">
        <v>26.73</v>
      </c>
      <c r="J67" s="23">
        <v>26.73</v>
      </c>
      <c r="K67" s="23">
        <v>26.73</v>
      </c>
      <c r="L67" s="23">
        <v>26.73</v>
      </c>
      <c r="M67" s="23">
        <v>26.73</v>
      </c>
      <c r="N67" s="23">
        <v>26.73</v>
      </c>
      <c r="O67" s="23"/>
      <c r="P67" s="23"/>
      <c r="Q67" s="23"/>
      <c r="R67" s="23"/>
      <c r="S67" s="23"/>
      <c r="T67" s="23">
        <f>$F$67+$G$67+$H$67+$I$67+$J$67+$K$67+$L$67+$M$67+$N$67+$O$67+$P$67+$Q$67+$R$67+$S$67</f>
        <v>252.35999999999996</v>
      </c>
      <c r="U67" s="58">
        <v>0.35</v>
      </c>
      <c r="V67" s="24">
        <f>ROUND($T$67*$U$67,3)</f>
        <v>88.325999999999993</v>
      </c>
      <c r="W67" s="95"/>
      <c r="X67" s="96"/>
      <c r="Y67" s="25">
        <f>$X$67+$W$67</f>
        <v>0</v>
      </c>
      <c r="Z67" s="24">
        <f>$T$67*$W$67</f>
        <v>0</v>
      </c>
      <c r="AA67" s="24">
        <f>$V$67*$X$67</f>
        <v>0</v>
      </c>
      <c r="AB67" s="24">
        <f>$AA$67+$Z$67</f>
        <v>0</v>
      </c>
      <c r="AC67" s="26"/>
      <c r="AD67" s="48"/>
    </row>
    <row r="68" spans="2:30" s="4" customFormat="1" ht="24.95" customHeight="1" outlineLevel="1" x14ac:dyDescent="0.2">
      <c r="B68" s="62"/>
      <c r="C68" s="63" t="s">
        <v>105</v>
      </c>
      <c r="D68" s="64"/>
      <c r="E68" s="64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44"/>
      <c r="X68" s="44"/>
      <c r="Y68" s="11"/>
      <c r="Z68" s="13"/>
      <c r="AA68" s="13"/>
      <c r="AB68" s="13"/>
      <c r="AC68" s="14"/>
      <c r="AD68" s="49"/>
    </row>
    <row r="69" spans="2:30" s="15" customFormat="1" ht="11.1" customHeight="1" outlineLevel="1" x14ac:dyDescent="0.15">
      <c r="B69" s="65">
        <v>9</v>
      </c>
      <c r="C69" s="66" t="s">
        <v>106</v>
      </c>
      <c r="D69" s="67" t="s">
        <v>66</v>
      </c>
      <c r="E69" s="67"/>
      <c r="F69" s="29">
        <v>1126.116</v>
      </c>
      <c r="G69" s="16">
        <v>971.56799999999998</v>
      </c>
      <c r="H69" s="16">
        <v>971.62599999999998</v>
      </c>
      <c r="I69" s="29">
        <v>1100.7729999999999</v>
      </c>
      <c r="J69" s="16">
        <v>707.56100000000004</v>
      </c>
      <c r="K69" s="29">
        <v>1061.55</v>
      </c>
      <c r="L69" s="16">
        <v>707.56100000000004</v>
      </c>
      <c r="M69" s="29">
        <v>1100.7719999999999</v>
      </c>
      <c r="N69" s="16">
        <v>971.50900000000001</v>
      </c>
      <c r="O69" s="16"/>
      <c r="P69" s="29"/>
      <c r="Q69" s="16"/>
      <c r="R69" s="29"/>
      <c r="S69" s="29"/>
      <c r="T69" s="29">
        <v>13642.527</v>
      </c>
      <c r="U69" s="17"/>
      <c r="V69" s="29">
        <v>13642.527</v>
      </c>
      <c r="W69" s="42"/>
      <c r="X69" s="42"/>
      <c r="Y69" s="17">
        <f>$AB$69/$V$69</f>
        <v>0</v>
      </c>
      <c r="Z69" s="17"/>
      <c r="AA69" s="17"/>
      <c r="AB69" s="17"/>
      <c r="AC69" s="18" t="s">
        <v>107</v>
      </c>
      <c r="AD69" s="46"/>
    </row>
    <row r="70" spans="2:30" s="19" customFormat="1" ht="11.1" customHeight="1" outlineLevel="1" x14ac:dyDescent="0.2">
      <c r="B70" s="68"/>
      <c r="C70" s="69" t="s">
        <v>31</v>
      </c>
      <c r="D70" s="70" t="s">
        <v>66</v>
      </c>
      <c r="E70" s="70"/>
      <c r="F70" s="30">
        <v>1126.116</v>
      </c>
      <c r="G70" s="20">
        <v>971.56799999999998</v>
      </c>
      <c r="H70" s="20">
        <v>971.62599999999998</v>
      </c>
      <c r="I70" s="30">
        <v>1100.7729999999999</v>
      </c>
      <c r="J70" s="20">
        <v>707.56100000000004</v>
      </c>
      <c r="K70" s="30">
        <v>1061.55</v>
      </c>
      <c r="L70" s="20">
        <v>707.56100000000004</v>
      </c>
      <c r="M70" s="30">
        <v>1100.7719999999999</v>
      </c>
      <c r="N70" s="20">
        <v>971.50900000000001</v>
      </c>
      <c r="O70" s="20"/>
      <c r="P70" s="30"/>
      <c r="Q70" s="20"/>
      <c r="R70" s="30"/>
      <c r="S70" s="30"/>
      <c r="T70" s="30">
        <f>$F$70+$G$70+$H$70+$I$70+$J$70+$K$70+$L$70+$M$70+$N$70+$O$70+$P$70+$Q$70+$R$70+$S$70</f>
        <v>8719.0360000000001</v>
      </c>
      <c r="U70" s="20">
        <v>1</v>
      </c>
      <c r="V70" s="21">
        <f>ROUND($T$70*$U$70,3)</f>
        <v>8719.0360000000001</v>
      </c>
      <c r="W70" s="94"/>
      <c r="X70" s="98"/>
      <c r="Y70" s="40">
        <f>$X$70+$W$70</f>
        <v>0</v>
      </c>
      <c r="Z70" s="21">
        <f>$T$70*$W$70</f>
        <v>0</v>
      </c>
      <c r="AA70" s="21">
        <f>$V$70*$X$70</f>
        <v>0</v>
      </c>
      <c r="AB70" s="21">
        <f>$AA$70+$Z$70</f>
        <v>0</v>
      </c>
      <c r="AC70" s="21"/>
      <c r="AD70" s="47"/>
    </row>
    <row r="71" spans="2:30" s="1" customFormat="1" ht="33" customHeight="1" outlineLevel="1" x14ac:dyDescent="0.2">
      <c r="B71" s="71"/>
      <c r="C71" s="72" t="s">
        <v>108</v>
      </c>
      <c r="D71" s="73" t="s">
        <v>66</v>
      </c>
      <c r="E71" s="73"/>
      <c r="F71" s="31">
        <v>1126.116</v>
      </c>
      <c r="G71" s="23">
        <v>971.56799999999998</v>
      </c>
      <c r="H71" s="23">
        <v>971.62599999999998</v>
      </c>
      <c r="I71" s="31">
        <v>1100.7729999999999</v>
      </c>
      <c r="J71" s="23">
        <v>707.56100000000004</v>
      </c>
      <c r="K71" s="31">
        <v>1061.55</v>
      </c>
      <c r="L71" s="23">
        <v>707.56100000000004</v>
      </c>
      <c r="M71" s="31">
        <v>1100.7719999999999</v>
      </c>
      <c r="N71" s="23">
        <v>971.50900000000001</v>
      </c>
      <c r="O71" s="23"/>
      <c r="P71" s="31"/>
      <c r="Q71" s="23"/>
      <c r="R71" s="31"/>
      <c r="S71" s="31"/>
      <c r="T71" s="31">
        <f>$F$71+$G$71+$H$71+$I$71+$J$71+$K$71+$L$71+$M$71+$N$71+$O$71+$P$71+$Q$71+$R$71+$S$71</f>
        <v>8719.0360000000001</v>
      </c>
      <c r="U71" s="28">
        <v>1</v>
      </c>
      <c r="V71" s="24">
        <f>ROUND($T$71*$U$71,3)</f>
        <v>8719.0360000000001</v>
      </c>
      <c r="W71" s="95"/>
      <c r="X71" s="96"/>
      <c r="Y71" s="24">
        <f>$X$71+$W$71</f>
        <v>0</v>
      </c>
      <c r="Z71" s="24">
        <f>$T$71*$W$71</f>
        <v>0</v>
      </c>
      <c r="AA71" s="24">
        <f>$V$71*$X$71</f>
        <v>0</v>
      </c>
      <c r="AB71" s="24">
        <f>$AA$71+$Z$71</f>
        <v>0</v>
      </c>
      <c r="AC71" s="26" t="s">
        <v>109</v>
      </c>
      <c r="AD71" s="48"/>
    </row>
    <row r="72" spans="2:30" s="4" customFormat="1" ht="24.95" customHeight="1" outlineLevel="1" x14ac:dyDescent="0.2">
      <c r="B72" s="62"/>
      <c r="C72" s="63" t="s">
        <v>110</v>
      </c>
      <c r="D72" s="64"/>
      <c r="E72" s="64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44"/>
      <c r="X72" s="44"/>
      <c r="Y72" s="11"/>
      <c r="Z72" s="13"/>
      <c r="AA72" s="13"/>
      <c r="AB72" s="13"/>
      <c r="AC72" s="14"/>
      <c r="AD72" s="49"/>
    </row>
    <row r="73" spans="2:30" s="15" customFormat="1" ht="21.95" customHeight="1" outlineLevel="1" x14ac:dyDescent="0.15">
      <c r="B73" s="65">
        <v>10</v>
      </c>
      <c r="C73" s="66" t="s">
        <v>111</v>
      </c>
      <c r="D73" s="67" t="s">
        <v>66</v>
      </c>
      <c r="E73" s="67"/>
      <c r="F73" s="16">
        <v>198.197</v>
      </c>
      <c r="G73" s="16">
        <v>191.035</v>
      </c>
      <c r="H73" s="16">
        <v>184.31700000000001</v>
      </c>
      <c r="I73" s="16">
        <v>192.393</v>
      </c>
      <c r="J73" s="16">
        <v>180.27099999999999</v>
      </c>
      <c r="K73" s="16">
        <v>213.30799999999999</v>
      </c>
      <c r="L73" s="16">
        <v>180.297</v>
      </c>
      <c r="M73" s="16">
        <v>191.88499999999999</v>
      </c>
      <c r="N73" s="16">
        <v>184.31700000000001</v>
      </c>
      <c r="O73" s="16"/>
      <c r="P73" s="16"/>
      <c r="Q73" s="16"/>
      <c r="R73" s="16"/>
      <c r="S73" s="16"/>
      <c r="T73" s="29">
        <v>2720.93</v>
      </c>
      <c r="U73" s="17"/>
      <c r="V73" s="29">
        <v>2720.93</v>
      </c>
      <c r="W73" s="42"/>
      <c r="X73" s="42"/>
      <c r="Y73" s="17">
        <f>$AB$73/$V$73</f>
        <v>0</v>
      </c>
      <c r="Z73" s="17"/>
      <c r="AA73" s="17"/>
      <c r="AB73" s="17"/>
      <c r="AC73" s="18" t="s">
        <v>112</v>
      </c>
      <c r="AD73" s="46"/>
    </row>
    <row r="74" spans="2:30" s="19" customFormat="1" ht="11.1" customHeight="1" outlineLevel="1" x14ac:dyDescent="0.2">
      <c r="B74" s="68"/>
      <c r="C74" s="69" t="s">
        <v>31</v>
      </c>
      <c r="D74" s="70" t="s">
        <v>66</v>
      </c>
      <c r="E74" s="70"/>
      <c r="F74" s="20">
        <v>198.197</v>
      </c>
      <c r="G74" s="20">
        <v>191.035</v>
      </c>
      <c r="H74" s="20">
        <v>184.31700000000001</v>
      </c>
      <c r="I74" s="20">
        <v>192.393</v>
      </c>
      <c r="J74" s="20">
        <v>180.27099999999999</v>
      </c>
      <c r="K74" s="20">
        <v>213.30799999999999</v>
      </c>
      <c r="L74" s="20">
        <v>180.297</v>
      </c>
      <c r="M74" s="20">
        <v>191.88499999999999</v>
      </c>
      <c r="N74" s="20">
        <v>184.31700000000001</v>
      </c>
      <c r="O74" s="20"/>
      <c r="P74" s="20"/>
      <c r="Q74" s="20"/>
      <c r="R74" s="20"/>
      <c r="S74" s="20"/>
      <c r="T74" s="20">
        <f>$F$74+$G$74+$H$74+$I$74+$J$74+$K$74+$L$74+$M$74+$N$74+$O$74+$P$74+$Q$74+$R$74+$S$74</f>
        <v>1716.02</v>
      </c>
      <c r="U74" s="20">
        <v>1</v>
      </c>
      <c r="V74" s="21">
        <f>ROUND($T$74*$U$74,3)</f>
        <v>1716.02</v>
      </c>
      <c r="W74" s="94"/>
      <c r="X74" s="98"/>
      <c r="Y74" s="40">
        <f>$X$74+$W$74</f>
        <v>0</v>
      </c>
      <c r="Z74" s="21">
        <f>$T$74*$W$74</f>
        <v>0</v>
      </c>
      <c r="AA74" s="21">
        <f>$V$74*$X$74</f>
        <v>0</v>
      </c>
      <c r="AB74" s="21">
        <f>$AA$74+$Z$74</f>
        <v>0</v>
      </c>
      <c r="AC74" s="21"/>
      <c r="AD74" s="47"/>
    </row>
    <row r="75" spans="2:30" s="1" customFormat="1" ht="56.1" customHeight="1" outlineLevel="1" x14ac:dyDescent="0.2">
      <c r="B75" s="71"/>
      <c r="C75" s="72" t="s">
        <v>68</v>
      </c>
      <c r="D75" s="73" t="s">
        <v>69</v>
      </c>
      <c r="E75" s="73"/>
      <c r="F75" s="23">
        <v>198.197</v>
      </c>
      <c r="G75" s="23">
        <v>191.035</v>
      </c>
      <c r="H75" s="23">
        <v>184.31700000000001</v>
      </c>
      <c r="I75" s="23">
        <v>192.393</v>
      </c>
      <c r="J75" s="23">
        <v>180.27099999999999</v>
      </c>
      <c r="K75" s="23">
        <v>213.30799999999999</v>
      </c>
      <c r="L75" s="23">
        <v>180.297</v>
      </c>
      <c r="M75" s="23">
        <v>191.88499999999999</v>
      </c>
      <c r="N75" s="23">
        <v>184.31700000000001</v>
      </c>
      <c r="O75" s="23"/>
      <c r="P75" s="23"/>
      <c r="Q75" s="23"/>
      <c r="R75" s="23"/>
      <c r="S75" s="23"/>
      <c r="T75" s="23">
        <f>$F$75+$G$75+$H$75+$I$75+$J$75+$K$75+$L$75+$M$75+$N$75+$O$75+$P$75+$Q$75+$R$75+$S$75</f>
        <v>1716.02</v>
      </c>
      <c r="U75" s="25">
        <v>0.15</v>
      </c>
      <c r="V75" s="24">
        <f>ROUND($T$75*$U$75,3)</f>
        <v>257.40300000000002</v>
      </c>
      <c r="W75" s="95"/>
      <c r="X75" s="96"/>
      <c r="Y75" s="25">
        <f>$X$75+$W$75</f>
        <v>0</v>
      </c>
      <c r="Z75" s="24">
        <f>$T$75*$W$75</f>
        <v>0</v>
      </c>
      <c r="AA75" s="24">
        <f>$V$75*$X$75</f>
        <v>0</v>
      </c>
      <c r="AB75" s="24">
        <f>$AA$75+$Z$75</f>
        <v>0</v>
      </c>
      <c r="AC75" s="26" t="s">
        <v>113</v>
      </c>
      <c r="AD75" s="48"/>
    </row>
    <row r="76" spans="2:30" s="1" customFormat="1" ht="11.1" customHeight="1" outlineLevel="1" x14ac:dyDescent="0.2">
      <c r="B76" s="71"/>
      <c r="C76" s="72" t="s">
        <v>114</v>
      </c>
      <c r="D76" s="73" t="s">
        <v>69</v>
      </c>
      <c r="E76" s="73"/>
      <c r="F76" s="23">
        <v>198.197</v>
      </c>
      <c r="G76" s="23">
        <v>191.035</v>
      </c>
      <c r="H76" s="23">
        <v>184.31700000000001</v>
      </c>
      <c r="I76" s="23">
        <v>192.393</v>
      </c>
      <c r="J76" s="23">
        <v>180.27099999999999</v>
      </c>
      <c r="K76" s="23">
        <v>213.30799999999999</v>
      </c>
      <c r="L76" s="23">
        <v>180.297</v>
      </c>
      <c r="M76" s="23">
        <v>191.88499999999999</v>
      </c>
      <c r="N76" s="23">
        <v>184.31700000000001</v>
      </c>
      <c r="O76" s="23"/>
      <c r="P76" s="23"/>
      <c r="Q76" s="23"/>
      <c r="R76" s="23"/>
      <c r="S76" s="23"/>
      <c r="T76" s="23">
        <f>$F$76+$G$76+$H$76+$I$76+$J$76+$K$76+$L$76+$M$76+$N$76+$O$76+$P$76+$Q$76+$R$76+$S$76</f>
        <v>1716.02</v>
      </c>
      <c r="U76" s="28">
        <v>7</v>
      </c>
      <c r="V76" s="24">
        <f>ROUND($T$76*$U$76,3)</f>
        <v>12012.14</v>
      </c>
      <c r="W76" s="95"/>
      <c r="X76" s="96"/>
      <c r="Y76" s="25">
        <f>$X$76+$W$76</f>
        <v>0</v>
      </c>
      <c r="Z76" s="24">
        <f>$T$76*$W$76</f>
        <v>0</v>
      </c>
      <c r="AA76" s="24">
        <f>$V$76*$X$76</f>
        <v>0</v>
      </c>
      <c r="AB76" s="24">
        <f>$AA$76+$Z$76</f>
        <v>0</v>
      </c>
      <c r="AC76" s="26"/>
      <c r="AD76" s="48"/>
    </row>
    <row r="77" spans="2:30" s="15" customFormat="1" ht="21.95" customHeight="1" outlineLevel="1" x14ac:dyDescent="0.15">
      <c r="B77" s="65">
        <v>11</v>
      </c>
      <c r="C77" s="66" t="s">
        <v>115</v>
      </c>
      <c r="D77" s="67" t="s">
        <v>66</v>
      </c>
      <c r="E77" s="67"/>
      <c r="F77" s="16">
        <v>198.197</v>
      </c>
      <c r="G77" s="16">
        <v>191.035</v>
      </c>
      <c r="H77" s="16">
        <v>184.31700000000001</v>
      </c>
      <c r="I77" s="16">
        <v>192.393</v>
      </c>
      <c r="J77" s="16">
        <v>180.27099999999999</v>
      </c>
      <c r="K77" s="16">
        <v>213.30799999999999</v>
      </c>
      <c r="L77" s="16">
        <v>180.297</v>
      </c>
      <c r="M77" s="16">
        <v>191.88499999999999</v>
      </c>
      <c r="N77" s="16">
        <v>184.31700000000001</v>
      </c>
      <c r="O77" s="16"/>
      <c r="P77" s="16"/>
      <c r="Q77" s="16"/>
      <c r="R77" s="16"/>
      <c r="S77" s="16"/>
      <c r="T77" s="29">
        <v>2720.93</v>
      </c>
      <c r="U77" s="17"/>
      <c r="V77" s="29">
        <v>2720.93</v>
      </c>
      <c r="W77" s="42"/>
      <c r="X77" s="42"/>
      <c r="Y77" s="17">
        <f>$AB$77/$V$77</f>
        <v>0</v>
      </c>
      <c r="Z77" s="17"/>
      <c r="AA77" s="17"/>
      <c r="AB77" s="17"/>
      <c r="AC77" s="18" t="s">
        <v>112</v>
      </c>
      <c r="AD77" s="46"/>
    </row>
    <row r="78" spans="2:30" s="19" customFormat="1" ht="11.1" customHeight="1" outlineLevel="1" x14ac:dyDescent="0.2">
      <c r="B78" s="68"/>
      <c r="C78" s="69" t="s">
        <v>31</v>
      </c>
      <c r="D78" s="70" t="s">
        <v>66</v>
      </c>
      <c r="E78" s="70"/>
      <c r="F78" s="20">
        <v>198.197</v>
      </c>
      <c r="G78" s="20">
        <v>191.035</v>
      </c>
      <c r="H78" s="20">
        <v>184.31700000000001</v>
      </c>
      <c r="I78" s="20">
        <v>192.393</v>
      </c>
      <c r="J78" s="20">
        <v>180.27099999999999</v>
      </c>
      <c r="K78" s="20">
        <v>213.30799999999999</v>
      </c>
      <c r="L78" s="20">
        <v>180.297</v>
      </c>
      <c r="M78" s="20">
        <v>191.88499999999999</v>
      </c>
      <c r="N78" s="20">
        <v>184.31700000000001</v>
      </c>
      <c r="O78" s="20"/>
      <c r="P78" s="20"/>
      <c r="Q78" s="20"/>
      <c r="R78" s="20"/>
      <c r="S78" s="20"/>
      <c r="T78" s="20">
        <f>$F$78+$G$78+$H$78+$I$78+$J$78+$K$78+$L$78+$M$78+$N$78+$O$78+$P$78+$Q$78+$R$78+$S$78</f>
        <v>1716.02</v>
      </c>
      <c r="U78" s="20">
        <v>1</v>
      </c>
      <c r="V78" s="21">
        <f>ROUND($T$78*$U$78,3)</f>
        <v>1716.02</v>
      </c>
      <c r="W78" s="94"/>
      <c r="X78" s="98"/>
      <c r="Y78" s="40">
        <f>$X$78+$W$78</f>
        <v>0</v>
      </c>
      <c r="Z78" s="21">
        <f>$T$78*$W$78</f>
        <v>0</v>
      </c>
      <c r="AA78" s="21">
        <f>$V$78*$X$78</f>
        <v>0</v>
      </c>
      <c r="AB78" s="21">
        <f>$AA$78+$Z$78</f>
        <v>0</v>
      </c>
      <c r="AC78" s="21"/>
      <c r="AD78" s="47"/>
    </row>
    <row r="79" spans="2:30" s="1" customFormat="1" ht="44.1" customHeight="1" outlineLevel="1" x14ac:dyDescent="0.2">
      <c r="B79" s="71"/>
      <c r="C79" s="72" t="s">
        <v>68</v>
      </c>
      <c r="D79" s="73" t="s">
        <v>69</v>
      </c>
      <c r="E79" s="73"/>
      <c r="F79" s="23">
        <v>198.197</v>
      </c>
      <c r="G79" s="23">
        <v>191.035</v>
      </c>
      <c r="H79" s="23">
        <v>184.31700000000001</v>
      </c>
      <c r="I79" s="23">
        <v>192.393</v>
      </c>
      <c r="J79" s="23">
        <v>180.27099999999999</v>
      </c>
      <c r="K79" s="23">
        <v>213.30799999999999</v>
      </c>
      <c r="L79" s="23">
        <v>180.297</v>
      </c>
      <c r="M79" s="23">
        <v>191.88499999999999</v>
      </c>
      <c r="N79" s="23">
        <v>184.31700000000001</v>
      </c>
      <c r="O79" s="23"/>
      <c r="P79" s="23"/>
      <c r="Q79" s="23"/>
      <c r="R79" s="23"/>
      <c r="S79" s="23"/>
      <c r="T79" s="23">
        <f>$F$79+$G$79+$H$79+$I$79+$J$79+$K$79+$L$79+$M$79+$N$79+$O$79+$P$79+$Q$79+$R$79+$S$79</f>
        <v>1716.02</v>
      </c>
      <c r="U79" s="25">
        <v>0.15</v>
      </c>
      <c r="V79" s="24">
        <f>ROUND($T$79*$U$79,3)</f>
        <v>257.40300000000002</v>
      </c>
      <c r="W79" s="95"/>
      <c r="X79" s="96"/>
      <c r="Y79" s="25">
        <f>$X$79+$W$79</f>
        <v>0</v>
      </c>
      <c r="Z79" s="24">
        <f>$T$79*$W$79</f>
        <v>0</v>
      </c>
      <c r="AA79" s="24">
        <f>$V$79*$X$79</f>
        <v>0</v>
      </c>
      <c r="AB79" s="24">
        <f>$AA$79+$Z$79</f>
        <v>0</v>
      </c>
      <c r="AC79" s="26" t="s">
        <v>81</v>
      </c>
      <c r="AD79" s="48"/>
    </row>
    <row r="80" spans="2:30" s="1" customFormat="1" ht="21.95" customHeight="1" outlineLevel="1" x14ac:dyDescent="0.2">
      <c r="B80" s="71"/>
      <c r="C80" s="72" t="s">
        <v>116</v>
      </c>
      <c r="D80" s="73" t="s">
        <v>104</v>
      </c>
      <c r="E80" s="73"/>
      <c r="F80" s="23">
        <v>198.197</v>
      </c>
      <c r="G80" s="23">
        <v>191.035</v>
      </c>
      <c r="H80" s="23">
        <v>184.31700000000001</v>
      </c>
      <c r="I80" s="23">
        <v>192.393</v>
      </c>
      <c r="J80" s="23">
        <v>180.27099999999999</v>
      </c>
      <c r="K80" s="23">
        <v>213.30799999999999</v>
      </c>
      <c r="L80" s="23">
        <v>180.297</v>
      </c>
      <c r="M80" s="23">
        <v>191.88499999999999</v>
      </c>
      <c r="N80" s="23">
        <v>184.31700000000001</v>
      </c>
      <c r="O80" s="23"/>
      <c r="P80" s="23"/>
      <c r="Q80" s="23"/>
      <c r="R80" s="23"/>
      <c r="S80" s="23"/>
      <c r="T80" s="23">
        <f>$F$80+$G$80+$H$80+$I$80+$J$80+$K$80+$L$80+$M$80+$N$80+$O$80+$P$80+$Q$80+$R$80+$S$80</f>
        <v>1716.02</v>
      </c>
      <c r="U80" s="24">
        <f>0.34</f>
        <v>0.34</v>
      </c>
      <c r="V80" s="24">
        <f>ROUND($T$80*$U$80,3)</f>
        <v>583.447</v>
      </c>
      <c r="W80" s="95"/>
      <c r="X80" s="96"/>
      <c r="Y80" s="25">
        <f>$X$80+$W$80</f>
        <v>0</v>
      </c>
      <c r="Z80" s="24">
        <f>$T$80*$W$80</f>
        <v>0</v>
      </c>
      <c r="AA80" s="24">
        <f>$V$80*$X$80</f>
        <v>0</v>
      </c>
      <c r="AB80" s="24">
        <f>$AA$80+$Z$80</f>
        <v>0</v>
      </c>
      <c r="AC80" s="26" t="s">
        <v>117</v>
      </c>
      <c r="AD80" s="48"/>
    </row>
    <row r="81" spans="2:30" s="15" customFormat="1" ht="21.95" customHeight="1" outlineLevel="1" x14ac:dyDescent="0.15">
      <c r="B81" s="65">
        <v>12</v>
      </c>
      <c r="C81" s="66" t="s">
        <v>118</v>
      </c>
      <c r="D81" s="67" t="s">
        <v>66</v>
      </c>
      <c r="E81" s="67"/>
      <c r="F81" s="16">
        <v>198.197</v>
      </c>
      <c r="G81" s="16">
        <v>191.035</v>
      </c>
      <c r="H81" s="16">
        <v>184.31700000000001</v>
      </c>
      <c r="I81" s="16">
        <v>192.393</v>
      </c>
      <c r="J81" s="16">
        <v>180.27099999999999</v>
      </c>
      <c r="K81" s="16">
        <v>213.30799999999999</v>
      </c>
      <c r="L81" s="16">
        <v>180.297</v>
      </c>
      <c r="M81" s="16">
        <v>191.88499999999999</v>
      </c>
      <c r="N81" s="16">
        <v>184.31700000000001</v>
      </c>
      <c r="O81" s="16"/>
      <c r="P81" s="16"/>
      <c r="Q81" s="16"/>
      <c r="R81" s="16"/>
      <c r="S81" s="16"/>
      <c r="T81" s="29">
        <v>2720.93</v>
      </c>
      <c r="U81" s="17"/>
      <c r="V81" s="29">
        <v>2720.93</v>
      </c>
      <c r="W81" s="42"/>
      <c r="X81" s="42"/>
      <c r="Y81" s="17">
        <f>$AB$81/$V$81</f>
        <v>0</v>
      </c>
      <c r="Z81" s="17"/>
      <c r="AA81" s="17"/>
      <c r="AB81" s="17"/>
      <c r="AC81" s="18" t="s">
        <v>112</v>
      </c>
      <c r="AD81" s="46"/>
    </row>
    <row r="82" spans="2:30" s="19" customFormat="1" ht="11.1" customHeight="1" outlineLevel="1" x14ac:dyDescent="0.2">
      <c r="B82" s="68"/>
      <c r="C82" s="69" t="s">
        <v>31</v>
      </c>
      <c r="D82" s="70" t="s">
        <v>66</v>
      </c>
      <c r="E82" s="70"/>
      <c r="F82" s="20">
        <v>198.197</v>
      </c>
      <c r="G82" s="20">
        <v>191.035</v>
      </c>
      <c r="H82" s="20">
        <v>184.31700000000001</v>
      </c>
      <c r="I82" s="20">
        <v>192.393</v>
      </c>
      <c r="J82" s="20">
        <v>180.27099999999999</v>
      </c>
      <c r="K82" s="20">
        <v>213.30799999999999</v>
      </c>
      <c r="L82" s="20">
        <v>180.297</v>
      </c>
      <c r="M82" s="20">
        <v>191.88499999999999</v>
      </c>
      <c r="N82" s="20">
        <v>184.31700000000001</v>
      </c>
      <c r="O82" s="20"/>
      <c r="P82" s="20"/>
      <c r="Q82" s="20"/>
      <c r="R82" s="20"/>
      <c r="S82" s="20"/>
      <c r="T82" s="20">
        <f>$F$82+$G$82+$H$82+$I$82+$J$82+$K$82+$L$82+$M$82+$N$82+$O$82+$P$82+$Q$82+$R$82+$S$82</f>
        <v>1716.02</v>
      </c>
      <c r="U82" s="20">
        <v>1</v>
      </c>
      <c r="V82" s="21">
        <f>ROUND($T$82*$U$82,3)</f>
        <v>1716.02</v>
      </c>
      <c r="W82" s="94"/>
      <c r="X82" s="98"/>
      <c r="Y82" s="40">
        <f>$X$82+$W$82</f>
        <v>0</v>
      </c>
      <c r="Z82" s="21">
        <f>$T$82*$W$82</f>
        <v>0</v>
      </c>
      <c r="AA82" s="21">
        <f>$V$82*$X$82</f>
        <v>0</v>
      </c>
      <c r="AB82" s="21">
        <f>$AA$82+$Z$82</f>
        <v>0</v>
      </c>
      <c r="AC82" s="21"/>
      <c r="AD82" s="47"/>
    </row>
    <row r="83" spans="2:30" s="1" customFormat="1" ht="44.1" customHeight="1" outlineLevel="1" x14ac:dyDescent="0.2">
      <c r="B83" s="71"/>
      <c r="C83" s="72" t="s">
        <v>68</v>
      </c>
      <c r="D83" s="73" t="s">
        <v>69</v>
      </c>
      <c r="E83" s="73"/>
      <c r="F83" s="23">
        <v>198.197</v>
      </c>
      <c r="G83" s="23">
        <v>191.035</v>
      </c>
      <c r="H83" s="23">
        <v>184.31700000000001</v>
      </c>
      <c r="I83" s="23">
        <v>192.393</v>
      </c>
      <c r="J83" s="23">
        <v>180.27099999999999</v>
      </c>
      <c r="K83" s="23">
        <v>213.30799999999999</v>
      </c>
      <c r="L83" s="23">
        <v>180.297</v>
      </c>
      <c r="M83" s="23">
        <v>191.88499999999999</v>
      </c>
      <c r="N83" s="23">
        <v>184.31700000000001</v>
      </c>
      <c r="O83" s="23"/>
      <c r="P83" s="23"/>
      <c r="Q83" s="23"/>
      <c r="R83" s="23"/>
      <c r="S83" s="23"/>
      <c r="T83" s="23">
        <f>$F$83+$G$83+$H$83+$I$83+$J$83+$K$83+$L$83+$M$83+$N$83+$O$83+$P$83+$Q$83+$R$83+$S$83</f>
        <v>1716.02</v>
      </c>
      <c r="U83" s="25">
        <v>0.15</v>
      </c>
      <c r="V83" s="24">
        <f>ROUND($T$83*$U$83,3)</f>
        <v>257.40300000000002</v>
      </c>
      <c r="W83" s="95"/>
      <c r="X83" s="96"/>
      <c r="Y83" s="25">
        <f>$X$83+$W$83</f>
        <v>0</v>
      </c>
      <c r="Z83" s="24">
        <f>$T$83*$W$83</f>
        <v>0</v>
      </c>
      <c r="AA83" s="24">
        <f>$V$83*$X$83</f>
        <v>0</v>
      </c>
      <c r="AB83" s="24">
        <f>$AA$83+$Z$83</f>
        <v>0</v>
      </c>
      <c r="AC83" s="26" t="s">
        <v>81</v>
      </c>
      <c r="AD83" s="48"/>
    </row>
    <row r="84" spans="2:30" s="1" customFormat="1" ht="21.95" customHeight="1" outlineLevel="1" x14ac:dyDescent="0.2">
      <c r="B84" s="71"/>
      <c r="C84" s="77" t="s">
        <v>210</v>
      </c>
      <c r="D84" s="73" t="s">
        <v>69</v>
      </c>
      <c r="E84" s="73"/>
      <c r="F84" s="23">
        <v>198.197</v>
      </c>
      <c r="G84" s="23">
        <v>191.035</v>
      </c>
      <c r="H84" s="23">
        <v>184.31700000000001</v>
      </c>
      <c r="I84" s="23">
        <v>192.393</v>
      </c>
      <c r="J84" s="23">
        <v>180.27099999999999</v>
      </c>
      <c r="K84" s="23">
        <v>213.30799999999999</v>
      </c>
      <c r="L84" s="23">
        <v>180.297</v>
      </c>
      <c r="M84" s="23">
        <v>191.88499999999999</v>
      </c>
      <c r="N84" s="23">
        <v>184.31700000000001</v>
      </c>
      <c r="O84" s="23"/>
      <c r="P84" s="23"/>
      <c r="Q84" s="23"/>
      <c r="R84" s="23"/>
      <c r="S84" s="23"/>
      <c r="T84" s="23">
        <f>$F$84+$G$84+$H$84+$I$84+$J$84+$K$84+$L$84+$M$84+$N$84+$O$84+$P$84+$Q$84+$R$84+$S$84</f>
        <v>1716.02</v>
      </c>
      <c r="U84" s="28">
        <v>2</v>
      </c>
      <c r="V84" s="24">
        <f>ROUND($T$84*$U$84,3)</f>
        <v>3432.04</v>
      </c>
      <c r="W84" s="95"/>
      <c r="X84" s="96"/>
      <c r="Y84" s="25">
        <f>$X$84+$W$84</f>
        <v>0</v>
      </c>
      <c r="Z84" s="24">
        <f>$T$84*$W$84</f>
        <v>0</v>
      </c>
      <c r="AA84" s="24">
        <f>$V$84*$X$84</f>
        <v>0</v>
      </c>
      <c r="AB84" s="24">
        <f>$AA$84+$Z$84</f>
        <v>0</v>
      </c>
      <c r="AC84" s="26"/>
      <c r="AD84" s="48"/>
    </row>
    <row r="85" spans="2:30" s="15" customFormat="1" ht="11.1" customHeight="1" outlineLevel="1" x14ac:dyDescent="0.15">
      <c r="B85" s="65">
        <v>13</v>
      </c>
      <c r="C85" s="66" t="s">
        <v>119</v>
      </c>
      <c r="D85" s="67" t="s">
        <v>66</v>
      </c>
      <c r="E85" s="67"/>
      <c r="F85" s="16">
        <v>14.43</v>
      </c>
      <c r="G85" s="16">
        <v>13.91</v>
      </c>
      <c r="H85" s="16">
        <v>13.91</v>
      </c>
      <c r="I85" s="16">
        <v>14.233000000000001</v>
      </c>
      <c r="J85" s="16">
        <v>7.4749999999999996</v>
      </c>
      <c r="K85" s="17"/>
      <c r="L85" s="16">
        <v>7.4749999999999996</v>
      </c>
      <c r="M85" s="16">
        <v>14.233000000000001</v>
      </c>
      <c r="N85" s="16">
        <v>13.91</v>
      </c>
      <c r="O85" s="16"/>
      <c r="P85" s="16"/>
      <c r="Q85" s="16"/>
      <c r="R85" s="16"/>
      <c r="S85" s="16"/>
      <c r="T85" s="16">
        <v>161.25700000000001</v>
      </c>
      <c r="U85" s="17"/>
      <c r="V85" s="16">
        <v>161.25700000000001</v>
      </c>
      <c r="W85" s="42"/>
      <c r="X85" s="42"/>
      <c r="Y85" s="17">
        <f>$AB$85/$V$85</f>
        <v>0</v>
      </c>
      <c r="Z85" s="17"/>
      <c r="AA85" s="17"/>
      <c r="AB85" s="17"/>
      <c r="AC85" s="18"/>
      <c r="AD85" s="46"/>
    </row>
    <row r="86" spans="2:30" s="19" customFormat="1" ht="11.1" customHeight="1" outlineLevel="1" x14ac:dyDescent="0.2">
      <c r="B86" s="68"/>
      <c r="C86" s="69" t="s">
        <v>31</v>
      </c>
      <c r="D86" s="70" t="s">
        <v>66</v>
      </c>
      <c r="E86" s="70"/>
      <c r="F86" s="20">
        <v>14.43</v>
      </c>
      <c r="G86" s="20">
        <v>13.91</v>
      </c>
      <c r="H86" s="20">
        <v>13.91</v>
      </c>
      <c r="I86" s="20">
        <v>14.233000000000001</v>
      </c>
      <c r="J86" s="20">
        <v>7.4749999999999996</v>
      </c>
      <c r="K86" s="21"/>
      <c r="L86" s="20">
        <v>7.4749999999999996</v>
      </c>
      <c r="M86" s="20">
        <v>14.233000000000001</v>
      </c>
      <c r="N86" s="20">
        <v>13.91</v>
      </c>
      <c r="O86" s="20"/>
      <c r="P86" s="20"/>
      <c r="Q86" s="20"/>
      <c r="R86" s="20"/>
      <c r="S86" s="20"/>
      <c r="T86" s="20">
        <f>$F$86+$G$86+$H$86+$I$86+$J$86+$K$86+$L$86+$M$86+$N$86+$O$86+$P$86+$Q$86+$R$86+$S$86</f>
        <v>99.576000000000008</v>
      </c>
      <c r="U86" s="20">
        <v>1</v>
      </c>
      <c r="V86" s="21">
        <f>ROUND($T$86*$U$86,3)</f>
        <v>99.575999999999993</v>
      </c>
      <c r="W86" s="94"/>
      <c r="X86" s="98"/>
      <c r="Y86" s="40">
        <f>$X$86+$W$86</f>
        <v>0</v>
      </c>
      <c r="Z86" s="21">
        <f>$T$86*$W$86</f>
        <v>0</v>
      </c>
      <c r="AA86" s="21">
        <f>$V$86*$X$86</f>
        <v>0</v>
      </c>
      <c r="AB86" s="21">
        <f>$AA$86+$Z$86</f>
        <v>0</v>
      </c>
      <c r="AC86" s="21"/>
      <c r="AD86" s="47"/>
    </row>
    <row r="87" spans="2:30" s="1" customFormat="1" ht="21.95" customHeight="1" outlineLevel="1" x14ac:dyDescent="0.2">
      <c r="B87" s="71"/>
      <c r="C87" s="72" t="s">
        <v>120</v>
      </c>
      <c r="D87" s="73" t="s">
        <v>66</v>
      </c>
      <c r="E87" s="73"/>
      <c r="F87" s="23">
        <v>14.43</v>
      </c>
      <c r="G87" s="23">
        <v>13.91</v>
      </c>
      <c r="H87" s="23">
        <v>13.91</v>
      </c>
      <c r="I87" s="23">
        <v>14.233000000000001</v>
      </c>
      <c r="J87" s="23">
        <v>7.4749999999999996</v>
      </c>
      <c r="K87" s="24"/>
      <c r="L87" s="23">
        <v>7.4749999999999996</v>
      </c>
      <c r="M87" s="23">
        <v>14.233000000000001</v>
      </c>
      <c r="N87" s="23">
        <v>13.91</v>
      </c>
      <c r="O87" s="23"/>
      <c r="P87" s="23"/>
      <c r="Q87" s="23"/>
      <c r="R87" s="23"/>
      <c r="S87" s="23"/>
      <c r="T87" s="23">
        <f>$F$87+$G$87+$H$87+$I$87+$J$87+$K$87+$L$87+$M$87+$N$87+$O$87+$P$87+$Q$87+$R$87+$S$87</f>
        <v>99.576000000000008</v>
      </c>
      <c r="U87" s="28">
        <v>1</v>
      </c>
      <c r="V87" s="24">
        <f>ROUND($T$87*$U$87,3)</f>
        <v>99.575999999999993</v>
      </c>
      <c r="W87" s="95"/>
      <c r="X87" s="96"/>
      <c r="Y87" s="24">
        <f>$X$87+$W$87</f>
        <v>0</v>
      </c>
      <c r="Z87" s="24">
        <f>$T$87*$W$87</f>
        <v>0</v>
      </c>
      <c r="AA87" s="24">
        <f>$V$87*$X$87</f>
        <v>0</v>
      </c>
      <c r="AB87" s="24">
        <f>$AA$87+$Z$87</f>
        <v>0</v>
      </c>
      <c r="AC87" s="26" t="s">
        <v>121</v>
      </c>
      <c r="AD87" s="48"/>
    </row>
    <row r="88" spans="2:30" s="4" customFormat="1" ht="24.95" customHeight="1" outlineLevel="1" x14ac:dyDescent="0.2">
      <c r="B88" s="62"/>
      <c r="C88" s="63" t="s">
        <v>122</v>
      </c>
      <c r="D88" s="64"/>
      <c r="E88" s="64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44"/>
      <c r="X88" s="44"/>
      <c r="Y88" s="11"/>
      <c r="Z88" s="13"/>
      <c r="AA88" s="13"/>
      <c r="AB88" s="13"/>
      <c r="AC88" s="14"/>
      <c r="AD88" s="49"/>
    </row>
    <row r="89" spans="2:30" s="15" customFormat="1" ht="51.95" customHeight="1" outlineLevel="1" x14ac:dyDescent="0.15">
      <c r="B89" s="65">
        <v>14</v>
      </c>
      <c r="C89" s="66" t="s">
        <v>123</v>
      </c>
      <c r="D89" s="67" t="s">
        <v>66</v>
      </c>
      <c r="E89" s="67"/>
      <c r="F89" s="16">
        <v>320.505</v>
      </c>
      <c r="G89" s="16">
        <v>297.70100000000002</v>
      </c>
      <c r="H89" s="16">
        <v>287.61700000000002</v>
      </c>
      <c r="I89" s="16">
        <v>236.14699999999999</v>
      </c>
      <c r="J89" s="16">
        <v>186.61</v>
      </c>
      <c r="K89" s="16">
        <v>302.33999999999997</v>
      </c>
      <c r="L89" s="16">
        <v>186.61</v>
      </c>
      <c r="M89" s="16">
        <v>236.535</v>
      </c>
      <c r="N89" s="16">
        <v>293.17500000000001</v>
      </c>
      <c r="O89" s="16"/>
      <c r="P89" s="16"/>
      <c r="Q89" s="16"/>
      <c r="R89" s="16"/>
      <c r="S89" s="16"/>
      <c r="T89" s="29">
        <v>3880.6790000000001</v>
      </c>
      <c r="U89" s="17"/>
      <c r="V89" s="29">
        <v>3880.6790000000001</v>
      </c>
      <c r="W89" s="42"/>
      <c r="X89" s="42"/>
      <c r="Y89" s="17">
        <f>$AB$89/$V$89</f>
        <v>0</v>
      </c>
      <c r="Z89" s="17"/>
      <c r="AA89" s="17"/>
      <c r="AB89" s="17"/>
      <c r="AC89" s="18" t="s">
        <v>124</v>
      </c>
      <c r="AD89" s="46"/>
    </row>
    <row r="90" spans="2:30" s="19" customFormat="1" ht="11.1" customHeight="1" outlineLevel="1" x14ac:dyDescent="0.2">
      <c r="B90" s="68"/>
      <c r="C90" s="69" t="s">
        <v>31</v>
      </c>
      <c r="D90" s="70" t="s">
        <v>66</v>
      </c>
      <c r="E90" s="70"/>
      <c r="F90" s="20">
        <v>320.505</v>
      </c>
      <c r="G90" s="20">
        <v>297.70100000000002</v>
      </c>
      <c r="H90" s="20">
        <v>287.61700000000002</v>
      </c>
      <c r="I90" s="20">
        <v>236.14699999999999</v>
      </c>
      <c r="J90" s="20">
        <v>186.61</v>
      </c>
      <c r="K90" s="20">
        <v>302.33999999999997</v>
      </c>
      <c r="L90" s="20">
        <v>186.61</v>
      </c>
      <c r="M90" s="20">
        <v>236.535</v>
      </c>
      <c r="N90" s="20">
        <v>293.17500000000001</v>
      </c>
      <c r="O90" s="20"/>
      <c r="P90" s="20"/>
      <c r="Q90" s="20"/>
      <c r="R90" s="20"/>
      <c r="S90" s="20"/>
      <c r="T90" s="20">
        <f>$F$90+$G$90+$H$90+$I$90+$J$90+$K$90+$L$90+$M$90+$N$90+$O$90+$P$90+$Q$90+$R$90+$S$90</f>
        <v>2347.2399999999998</v>
      </c>
      <c r="U90" s="20">
        <v>1</v>
      </c>
      <c r="V90" s="21">
        <f>ROUND($T$90*$U$90,3)</f>
        <v>2347.2399999999998</v>
      </c>
      <c r="W90" s="94"/>
      <c r="X90" s="98"/>
      <c r="Y90" s="40">
        <f>$X$90+$W$90</f>
        <v>0</v>
      </c>
      <c r="Z90" s="21">
        <f>$T$90*$W$90</f>
        <v>0</v>
      </c>
      <c r="AA90" s="21">
        <f>$V$90*$X$90</f>
        <v>0</v>
      </c>
      <c r="AB90" s="21">
        <f>$AA$90+$Z$90</f>
        <v>0</v>
      </c>
      <c r="AC90" s="21"/>
      <c r="AD90" s="47"/>
    </row>
    <row r="91" spans="2:30" s="1" customFormat="1" ht="21.95" customHeight="1" outlineLevel="1" x14ac:dyDescent="0.2">
      <c r="B91" s="71"/>
      <c r="C91" s="72" t="s">
        <v>125</v>
      </c>
      <c r="D91" s="73" t="s">
        <v>66</v>
      </c>
      <c r="E91" s="73"/>
      <c r="F91" s="23">
        <v>323.98700000000002</v>
      </c>
      <c r="G91" s="23">
        <v>303.75700000000001</v>
      </c>
      <c r="H91" s="23">
        <v>292.50599999999997</v>
      </c>
      <c r="I91" s="23">
        <v>238.02099999999999</v>
      </c>
      <c r="J91" s="23">
        <v>187.57</v>
      </c>
      <c r="K91" s="23">
        <v>303.7</v>
      </c>
      <c r="L91" s="23">
        <v>187.57</v>
      </c>
      <c r="M91" s="23">
        <v>238.44900000000001</v>
      </c>
      <c r="N91" s="23">
        <v>298.68799999999999</v>
      </c>
      <c r="O91" s="23"/>
      <c r="P91" s="23"/>
      <c r="Q91" s="23"/>
      <c r="R91" s="23"/>
      <c r="S91" s="23"/>
      <c r="T91" s="23">
        <f>$F$91+$G$91+$H$91+$I$91+$J$91+$K$91+$L$91+$M$91+$N$91+$O$91+$P$91+$Q$91+$R$91+$S$91</f>
        <v>2374.248</v>
      </c>
      <c r="U91" s="27">
        <v>1.1000000000000001</v>
      </c>
      <c r="V91" s="24">
        <f>ROUND($T$91*$U$91,3)</f>
        <v>2611.6729999999998</v>
      </c>
      <c r="W91" s="95"/>
      <c r="X91" s="96"/>
      <c r="Y91" s="25">
        <f>$X$91+$W$91</f>
        <v>0</v>
      </c>
      <c r="Z91" s="24">
        <f>$T$91*$W$91</f>
        <v>0</v>
      </c>
      <c r="AA91" s="24">
        <f>$V$91*$X$91</f>
        <v>0</v>
      </c>
      <c r="AB91" s="24">
        <f>$AA$91+$Z$91</f>
        <v>0</v>
      </c>
      <c r="AC91" s="26" t="s">
        <v>126</v>
      </c>
      <c r="AD91" s="48"/>
    </row>
    <row r="92" spans="2:30" s="1" customFormat="1" ht="11.1" customHeight="1" outlineLevel="1" x14ac:dyDescent="0.2">
      <c r="B92" s="71"/>
      <c r="C92" s="72" t="s">
        <v>127</v>
      </c>
      <c r="D92" s="73" t="s">
        <v>79</v>
      </c>
      <c r="E92" s="73"/>
      <c r="F92" s="23">
        <v>323.98700000000002</v>
      </c>
      <c r="G92" s="23">
        <v>303.75700000000001</v>
      </c>
      <c r="H92" s="23">
        <v>292.50599999999997</v>
      </c>
      <c r="I92" s="23">
        <v>238.02099999999999</v>
      </c>
      <c r="J92" s="23">
        <v>187.57</v>
      </c>
      <c r="K92" s="23">
        <v>303.7</v>
      </c>
      <c r="L92" s="23">
        <v>187.57</v>
      </c>
      <c r="M92" s="23">
        <v>238.44900000000001</v>
      </c>
      <c r="N92" s="23">
        <v>298.68799999999999</v>
      </c>
      <c r="O92" s="23"/>
      <c r="P92" s="23"/>
      <c r="Q92" s="23"/>
      <c r="R92" s="23"/>
      <c r="S92" s="23"/>
      <c r="T92" s="23">
        <f>$F$92+$G$92+$H$92+$I$92+$J$92+$K$92+$L$92+$M$92+$N$92+$O$92+$P$92+$Q$92+$R$92+$S$92</f>
        <v>2374.248</v>
      </c>
      <c r="U92" s="25">
        <v>1.77</v>
      </c>
      <c r="V92" s="24">
        <f>ROUND($T$92*$U$92,3)</f>
        <v>4202.4189999999999</v>
      </c>
      <c r="W92" s="95"/>
      <c r="X92" s="96"/>
      <c r="Y92" s="25">
        <f>$X$92+$W$92</f>
        <v>0</v>
      </c>
      <c r="Z92" s="24">
        <f>$T$92*$W$92</f>
        <v>0</v>
      </c>
      <c r="AA92" s="24">
        <f>$V$92*$X$92</f>
        <v>0</v>
      </c>
      <c r="AB92" s="24">
        <f>$AA$92+$Z$92</f>
        <v>0</v>
      </c>
      <c r="AC92" s="26" t="s">
        <v>128</v>
      </c>
      <c r="AD92" s="48"/>
    </row>
    <row r="93" spans="2:30" s="1" customFormat="1" ht="11.1" customHeight="1" outlineLevel="1" x14ac:dyDescent="0.2">
      <c r="B93" s="71"/>
      <c r="C93" s="72" t="s">
        <v>129</v>
      </c>
      <c r="D93" s="73" t="s">
        <v>75</v>
      </c>
      <c r="E93" s="73"/>
      <c r="F93" s="23">
        <v>323.98700000000002</v>
      </c>
      <c r="G93" s="23">
        <v>303.75700000000001</v>
      </c>
      <c r="H93" s="23">
        <v>292.50599999999997</v>
      </c>
      <c r="I93" s="23">
        <v>238.02099999999999</v>
      </c>
      <c r="J93" s="23">
        <v>187.57</v>
      </c>
      <c r="K93" s="23">
        <v>303.7</v>
      </c>
      <c r="L93" s="23">
        <v>187.57</v>
      </c>
      <c r="M93" s="23">
        <v>238.44900000000001</v>
      </c>
      <c r="N93" s="23">
        <v>298.68799999999999</v>
      </c>
      <c r="O93" s="23"/>
      <c r="P93" s="23"/>
      <c r="Q93" s="23"/>
      <c r="R93" s="23"/>
      <c r="S93" s="23"/>
      <c r="T93" s="23">
        <f>$F$93+$G$93+$H$93+$I$93+$J$93+$K$93+$L$93+$M$93+$N$93+$O$93+$P$93+$Q$93+$R$93+$S$93</f>
        <v>2374.248</v>
      </c>
      <c r="U93" s="58">
        <v>0.77</v>
      </c>
      <c r="V93" s="24">
        <f>ROUND($T$93*$U$93,3)</f>
        <v>1828.171</v>
      </c>
      <c r="W93" s="95"/>
      <c r="X93" s="96"/>
      <c r="Y93" s="25">
        <f>$X$93+$W$93</f>
        <v>0</v>
      </c>
      <c r="Z93" s="24">
        <f>$T$93*$W$93</f>
        <v>0</v>
      </c>
      <c r="AA93" s="24">
        <f>$V$93*$X$93</f>
        <v>0</v>
      </c>
      <c r="AB93" s="24">
        <f>$AA$93+$Z$93</f>
        <v>0</v>
      </c>
      <c r="AC93" s="26" t="s">
        <v>130</v>
      </c>
      <c r="AD93" s="48"/>
    </row>
    <row r="94" spans="2:30" s="1" customFormat="1" ht="11.1" customHeight="1" outlineLevel="1" x14ac:dyDescent="0.2">
      <c r="B94" s="71"/>
      <c r="C94" s="72" t="s">
        <v>131</v>
      </c>
      <c r="D94" s="73" t="s">
        <v>75</v>
      </c>
      <c r="E94" s="73"/>
      <c r="F94" s="23">
        <v>323.98700000000002</v>
      </c>
      <c r="G94" s="23">
        <v>303.75700000000001</v>
      </c>
      <c r="H94" s="23">
        <v>292.50599999999997</v>
      </c>
      <c r="I94" s="23">
        <v>238.02099999999999</v>
      </c>
      <c r="J94" s="23">
        <v>187.57</v>
      </c>
      <c r="K94" s="23">
        <v>303.7</v>
      </c>
      <c r="L94" s="23">
        <v>187.57</v>
      </c>
      <c r="M94" s="23">
        <v>238.44900000000001</v>
      </c>
      <c r="N94" s="23">
        <v>298.68799999999999</v>
      </c>
      <c r="O94" s="23"/>
      <c r="P94" s="23"/>
      <c r="Q94" s="23"/>
      <c r="R94" s="23"/>
      <c r="S94" s="23"/>
      <c r="T94" s="23">
        <f>$F$94+$G$94+$H$94+$I$94+$J$94+$K$94+$L$94+$M$94+$N$94+$O$94+$P$94+$Q$94+$R$94+$S$94</f>
        <v>2374.248</v>
      </c>
      <c r="U94" s="58">
        <v>2.69</v>
      </c>
      <c r="V94" s="24">
        <f>ROUND($T$94*$U$94,3)</f>
        <v>6386.7269999999999</v>
      </c>
      <c r="W94" s="95"/>
      <c r="X94" s="96"/>
      <c r="Y94" s="25">
        <f>$X$94+$W$94</f>
        <v>0</v>
      </c>
      <c r="Z94" s="24">
        <f>$T$94*$W$94</f>
        <v>0</v>
      </c>
      <c r="AA94" s="24">
        <f>$V$94*$X$94</f>
        <v>0</v>
      </c>
      <c r="AB94" s="24">
        <f>$AA$94+$Z$94</f>
        <v>0</v>
      </c>
      <c r="AC94" s="26" t="s">
        <v>130</v>
      </c>
      <c r="AD94" s="48"/>
    </row>
    <row r="95" spans="2:30" s="1" customFormat="1" ht="11.1" customHeight="1" outlineLevel="1" x14ac:dyDescent="0.2">
      <c r="B95" s="71"/>
      <c r="C95" s="72" t="s">
        <v>132</v>
      </c>
      <c r="D95" s="73" t="s">
        <v>79</v>
      </c>
      <c r="E95" s="73"/>
      <c r="F95" s="23">
        <v>323.98700000000002</v>
      </c>
      <c r="G95" s="23">
        <v>303.75700000000001</v>
      </c>
      <c r="H95" s="23">
        <v>292.50599999999997</v>
      </c>
      <c r="I95" s="23">
        <v>238.02099999999999</v>
      </c>
      <c r="J95" s="23">
        <v>187.57</v>
      </c>
      <c r="K95" s="23">
        <v>303.7</v>
      </c>
      <c r="L95" s="23">
        <v>187.57</v>
      </c>
      <c r="M95" s="23">
        <v>238.44900000000001</v>
      </c>
      <c r="N95" s="23">
        <v>298.68799999999999</v>
      </c>
      <c r="O95" s="23"/>
      <c r="P95" s="23"/>
      <c r="Q95" s="23"/>
      <c r="R95" s="23"/>
      <c r="S95" s="23"/>
      <c r="T95" s="23">
        <f>$F$95+$G$95+$H$95+$I$95+$J$95+$K$95+$L$95+$M$95+$N$95+$O$95+$P$95+$Q$95+$R$95+$S$95</f>
        <v>2374.248</v>
      </c>
      <c r="U95" s="25">
        <v>18.55</v>
      </c>
      <c r="V95" s="24">
        <f>ROUND($T$95*$U$95,3)</f>
        <v>44042.3</v>
      </c>
      <c r="W95" s="95"/>
      <c r="X95" s="96"/>
      <c r="Y95" s="25">
        <f>$X$95+$W$95</f>
        <v>0</v>
      </c>
      <c r="Z95" s="24">
        <f>$T$95*$W$95</f>
        <v>0</v>
      </c>
      <c r="AA95" s="24">
        <f>$V$95*$X$95</f>
        <v>0</v>
      </c>
      <c r="AB95" s="24">
        <f>$AA$95+$Z$95</f>
        <v>0</v>
      </c>
      <c r="AC95" s="26" t="s">
        <v>130</v>
      </c>
      <c r="AD95" s="48"/>
    </row>
    <row r="96" spans="2:30" s="1" customFormat="1" ht="11.1" customHeight="1" outlineLevel="1" x14ac:dyDescent="0.2">
      <c r="B96" s="71"/>
      <c r="C96" s="72" t="s">
        <v>133</v>
      </c>
      <c r="D96" s="73" t="s">
        <v>79</v>
      </c>
      <c r="E96" s="73"/>
      <c r="F96" s="23">
        <v>323.98700000000002</v>
      </c>
      <c r="G96" s="23">
        <v>303.75700000000001</v>
      </c>
      <c r="H96" s="23">
        <v>292.50599999999997</v>
      </c>
      <c r="I96" s="23">
        <v>238.02099999999999</v>
      </c>
      <c r="J96" s="23">
        <v>187.57</v>
      </c>
      <c r="K96" s="23">
        <v>303.7</v>
      </c>
      <c r="L96" s="23">
        <v>187.57</v>
      </c>
      <c r="M96" s="23">
        <v>238.44900000000001</v>
      </c>
      <c r="N96" s="23">
        <v>298.68799999999999</v>
      </c>
      <c r="O96" s="23"/>
      <c r="P96" s="23"/>
      <c r="Q96" s="23"/>
      <c r="R96" s="23"/>
      <c r="S96" s="23"/>
      <c r="T96" s="23">
        <f>$F$96+$G$96+$H$96+$I$96+$J$96+$K$96+$L$96+$M$96+$N$96+$O$96+$P$96+$Q$96+$R$96+$S$96</f>
        <v>2374.248</v>
      </c>
      <c r="U96" s="25">
        <v>4.95</v>
      </c>
      <c r="V96" s="24">
        <f>ROUND($T$96*$U$96,3)</f>
        <v>11752.528</v>
      </c>
      <c r="W96" s="95"/>
      <c r="X96" s="96"/>
      <c r="Y96" s="25">
        <f>$X$96+$W$96</f>
        <v>0</v>
      </c>
      <c r="Z96" s="24">
        <f>$T$96*$W$96</f>
        <v>0</v>
      </c>
      <c r="AA96" s="24">
        <f>$V$96*$X$96</f>
        <v>0</v>
      </c>
      <c r="AB96" s="24">
        <f>$AA$96+$Z$96</f>
        <v>0</v>
      </c>
      <c r="AC96" s="26" t="s">
        <v>130</v>
      </c>
      <c r="AD96" s="48"/>
    </row>
    <row r="97" spans="2:30" s="1" customFormat="1" ht="21.95" customHeight="1" outlineLevel="1" x14ac:dyDescent="0.2">
      <c r="B97" s="71"/>
      <c r="C97" s="72" t="s">
        <v>134</v>
      </c>
      <c r="D97" s="73" t="s">
        <v>75</v>
      </c>
      <c r="E97" s="73"/>
      <c r="F97" s="23">
        <v>320.505</v>
      </c>
      <c r="G97" s="23">
        <v>297.70100000000002</v>
      </c>
      <c r="H97" s="23">
        <v>287.61700000000002</v>
      </c>
      <c r="I97" s="23">
        <v>236.14699999999999</v>
      </c>
      <c r="J97" s="23">
        <v>186.61</v>
      </c>
      <c r="K97" s="23">
        <v>302.33999999999997</v>
      </c>
      <c r="L97" s="23">
        <v>186.61</v>
      </c>
      <c r="M97" s="23">
        <v>236.535</v>
      </c>
      <c r="N97" s="23">
        <v>293.17500000000001</v>
      </c>
      <c r="O97" s="23"/>
      <c r="P97" s="23"/>
      <c r="Q97" s="23"/>
      <c r="R97" s="23"/>
      <c r="S97" s="23"/>
      <c r="T97" s="23">
        <f>$F$97+$G$97+$H$97+$I$97+$J$97+$K$97+$L$97+$M$97+$N$97+$O$97+$P$97+$Q$97+$R$97+$S$97</f>
        <v>2347.2399999999998</v>
      </c>
      <c r="U97" s="28">
        <v>2</v>
      </c>
      <c r="V97" s="24">
        <f>ROUND($T$97*$U$97,3)</f>
        <v>4694.4799999999996</v>
      </c>
      <c r="W97" s="95"/>
      <c r="X97" s="96"/>
      <c r="Y97" s="25">
        <f>$X$97+$W$97</f>
        <v>0</v>
      </c>
      <c r="Z97" s="24">
        <f>$T$97*$W$97</f>
        <v>0</v>
      </c>
      <c r="AA97" s="24">
        <f>$V$97*$X$97</f>
        <v>0</v>
      </c>
      <c r="AB97" s="24">
        <f>$AA$97+$Z$97</f>
        <v>0</v>
      </c>
      <c r="AC97" s="26"/>
      <c r="AD97" s="48"/>
    </row>
    <row r="98" spans="2:30" s="1" customFormat="1" ht="11.1" customHeight="1" outlineLevel="1" x14ac:dyDescent="0.2">
      <c r="B98" s="71"/>
      <c r="C98" s="72" t="s">
        <v>135</v>
      </c>
      <c r="D98" s="73" t="s">
        <v>69</v>
      </c>
      <c r="E98" s="73"/>
      <c r="F98" s="23">
        <v>320.505</v>
      </c>
      <c r="G98" s="23">
        <v>297.70100000000002</v>
      </c>
      <c r="H98" s="23">
        <v>287.61700000000002</v>
      </c>
      <c r="I98" s="23">
        <v>236.14699999999999</v>
      </c>
      <c r="J98" s="23">
        <v>186.61</v>
      </c>
      <c r="K98" s="23">
        <v>302.33999999999997</v>
      </c>
      <c r="L98" s="23">
        <v>186.61</v>
      </c>
      <c r="M98" s="23">
        <v>236.535</v>
      </c>
      <c r="N98" s="23">
        <v>293.17500000000001</v>
      </c>
      <c r="O98" s="23"/>
      <c r="P98" s="23"/>
      <c r="Q98" s="23"/>
      <c r="R98" s="23"/>
      <c r="S98" s="23"/>
      <c r="T98" s="23">
        <f>$F$98+$G$98+$H$98+$I$98+$J$98+$K$98+$L$98+$M$98+$N$98+$O$98+$P$98+$Q$98+$R$98+$S$98</f>
        <v>2347.2399999999998</v>
      </c>
      <c r="U98" s="23">
        <v>1E-3</v>
      </c>
      <c r="V98" s="24">
        <f>ROUND($T$98*$U$98,3)</f>
        <v>2.347</v>
      </c>
      <c r="W98" s="95"/>
      <c r="X98" s="96"/>
      <c r="Y98" s="25">
        <f>$X$98+$W$98</f>
        <v>0</v>
      </c>
      <c r="Z98" s="24">
        <f>$T$98*$W$98</f>
        <v>0</v>
      </c>
      <c r="AA98" s="24">
        <f>$V$98*$X$98</f>
        <v>0</v>
      </c>
      <c r="AB98" s="24">
        <f>$AA$98+$Z$98</f>
        <v>0</v>
      </c>
      <c r="AC98" s="26"/>
      <c r="AD98" s="48"/>
    </row>
    <row r="99" spans="2:30" s="15" customFormat="1" ht="42" customHeight="1" outlineLevel="1" x14ac:dyDescent="0.15">
      <c r="B99" s="65">
        <v>15</v>
      </c>
      <c r="C99" s="66" t="s">
        <v>136</v>
      </c>
      <c r="D99" s="67" t="s">
        <v>66</v>
      </c>
      <c r="E99" s="67"/>
      <c r="F99" s="16">
        <v>495.88099999999997</v>
      </c>
      <c r="G99" s="16">
        <v>507.80599999999998</v>
      </c>
      <c r="H99" s="16">
        <v>508.03899999999999</v>
      </c>
      <c r="I99" s="16">
        <v>481.79700000000003</v>
      </c>
      <c r="J99" s="16">
        <v>328.50900000000001</v>
      </c>
      <c r="K99" s="16">
        <v>614.28599999999994</v>
      </c>
      <c r="L99" s="16">
        <v>328.50900000000001</v>
      </c>
      <c r="M99" s="16">
        <v>481.79500000000002</v>
      </c>
      <c r="N99" s="16">
        <v>507.74799999999999</v>
      </c>
      <c r="O99" s="16"/>
      <c r="P99" s="16"/>
      <c r="Q99" s="16"/>
      <c r="R99" s="16"/>
      <c r="S99" s="16"/>
      <c r="T99" s="29">
        <v>6745.7250000000004</v>
      </c>
      <c r="U99" s="17"/>
      <c r="V99" s="29">
        <v>6745.7250000000004</v>
      </c>
      <c r="W99" s="42"/>
      <c r="X99" s="42"/>
      <c r="Y99" s="17">
        <f>$AB$99/$V$99</f>
        <v>0</v>
      </c>
      <c r="Z99" s="17"/>
      <c r="AA99" s="17"/>
      <c r="AB99" s="17"/>
      <c r="AC99" s="18" t="s">
        <v>137</v>
      </c>
      <c r="AD99" s="46"/>
    </row>
    <row r="100" spans="2:30" s="19" customFormat="1" ht="11.1" customHeight="1" outlineLevel="1" x14ac:dyDescent="0.2">
      <c r="B100" s="68"/>
      <c r="C100" s="69" t="s">
        <v>31</v>
      </c>
      <c r="D100" s="70" t="s">
        <v>66</v>
      </c>
      <c r="E100" s="70"/>
      <c r="F100" s="20">
        <v>495.88099999999997</v>
      </c>
      <c r="G100" s="20">
        <v>507.80599999999998</v>
      </c>
      <c r="H100" s="20">
        <v>508.03899999999999</v>
      </c>
      <c r="I100" s="20">
        <v>481.79700000000003</v>
      </c>
      <c r="J100" s="20">
        <v>328.50900000000001</v>
      </c>
      <c r="K100" s="20">
        <v>614.28599999999994</v>
      </c>
      <c r="L100" s="20">
        <v>328.50900000000001</v>
      </c>
      <c r="M100" s="20">
        <v>481.79500000000002</v>
      </c>
      <c r="N100" s="20">
        <v>507.74799999999999</v>
      </c>
      <c r="O100" s="20"/>
      <c r="P100" s="20"/>
      <c r="Q100" s="20"/>
      <c r="R100" s="20"/>
      <c r="S100" s="20"/>
      <c r="T100" s="20">
        <f>$F$100+$G$100+$H$100+$I$100+$J$100+$K$100+$L$100+$M$100+$N$100+$O$100+$P$100+$Q$100+$R$100+$S$100</f>
        <v>4254.37</v>
      </c>
      <c r="U100" s="20">
        <v>1</v>
      </c>
      <c r="V100" s="21">
        <f>ROUND($T$100*$U$100,3)</f>
        <v>4254.37</v>
      </c>
      <c r="W100" s="94"/>
      <c r="X100" s="98"/>
      <c r="Y100" s="40">
        <f>$X$100+$W$100</f>
        <v>0</v>
      </c>
      <c r="Z100" s="21">
        <f>$T$100*$W$100</f>
        <v>0</v>
      </c>
      <c r="AA100" s="21">
        <f>$V$100*$X$100</f>
        <v>0</v>
      </c>
      <c r="AB100" s="21">
        <f>$AA$100+$Z$100</f>
        <v>0</v>
      </c>
      <c r="AC100" s="21"/>
      <c r="AD100" s="47"/>
    </row>
    <row r="101" spans="2:30" s="1" customFormat="1" ht="44.1" customHeight="1" outlineLevel="1" x14ac:dyDescent="0.2">
      <c r="B101" s="71"/>
      <c r="C101" s="72" t="s">
        <v>68</v>
      </c>
      <c r="D101" s="73" t="s">
        <v>69</v>
      </c>
      <c r="E101" s="73"/>
      <c r="F101" s="23">
        <v>495.88099999999997</v>
      </c>
      <c r="G101" s="23">
        <v>507.80599999999998</v>
      </c>
      <c r="H101" s="23">
        <v>508.03899999999999</v>
      </c>
      <c r="I101" s="23">
        <v>481.79700000000003</v>
      </c>
      <c r="J101" s="23">
        <v>328.50900000000001</v>
      </c>
      <c r="K101" s="23">
        <v>614.28599999999994</v>
      </c>
      <c r="L101" s="23">
        <v>328.50900000000001</v>
      </c>
      <c r="M101" s="23">
        <v>481.79500000000002</v>
      </c>
      <c r="N101" s="23">
        <v>507.74799999999999</v>
      </c>
      <c r="O101" s="23"/>
      <c r="P101" s="23"/>
      <c r="Q101" s="23"/>
      <c r="R101" s="23"/>
      <c r="S101" s="23"/>
      <c r="T101" s="23">
        <f>$F$101+$G$101+$H$101+$I$101+$J$101+$K$101+$L$101+$M$101+$N$101+$O$101+$P$101+$Q$101+$R$101+$S$101</f>
        <v>4254.37</v>
      </c>
      <c r="U101" s="25">
        <v>0.15</v>
      </c>
      <c r="V101" s="24">
        <f>ROUND($T$101*$U$101,3)</f>
        <v>638.15599999999995</v>
      </c>
      <c r="W101" s="95"/>
      <c r="X101" s="96"/>
      <c r="Y101" s="25">
        <f>$X$101+$W$101</f>
        <v>0</v>
      </c>
      <c r="Z101" s="24">
        <f>$T$101*$W$101</f>
        <v>0</v>
      </c>
      <c r="AA101" s="24">
        <f>$V$101*$X$101</f>
        <v>0</v>
      </c>
      <c r="AB101" s="24">
        <f>$AA$101+$Z$101</f>
        <v>0</v>
      </c>
      <c r="AC101" s="26" t="s">
        <v>81</v>
      </c>
      <c r="AD101" s="48"/>
    </row>
    <row r="102" spans="2:30" s="1" customFormat="1" ht="11.1" customHeight="1" outlineLevel="1" x14ac:dyDescent="0.2">
      <c r="B102" s="71"/>
      <c r="C102" s="72" t="s">
        <v>82</v>
      </c>
      <c r="D102" s="73" t="s">
        <v>69</v>
      </c>
      <c r="E102" s="73"/>
      <c r="F102" s="23">
        <v>93.43</v>
      </c>
      <c r="G102" s="23">
        <v>99.674000000000007</v>
      </c>
      <c r="H102" s="23">
        <v>99.350999999999999</v>
      </c>
      <c r="I102" s="23">
        <v>73.921999999999997</v>
      </c>
      <c r="J102" s="23">
        <v>73.75</v>
      </c>
      <c r="K102" s="23">
        <v>89.995000000000005</v>
      </c>
      <c r="L102" s="23">
        <v>73.75</v>
      </c>
      <c r="M102" s="23">
        <v>73.87</v>
      </c>
      <c r="N102" s="23">
        <v>99.488</v>
      </c>
      <c r="O102" s="23"/>
      <c r="P102" s="23"/>
      <c r="Q102" s="23"/>
      <c r="R102" s="23"/>
      <c r="S102" s="23"/>
      <c r="T102" s="23">
        <f>$F$102+$G$102+$H$102+$I$102+$J$102+$K$102+$L$102+$M$102+$N$102+$O$102+$P$102+$Q$102+$R$102+$S$102</f>
        <v>777.23</v>
      </c>
      <c r="U102" s="27">
        <v>0.5</v>
      </c>
      <c r="V102" s="24">
        <f>ROUND($T$102*$U$102,3)</f>
        <v>388.61500000000001</v>
      </c>
      <c r="W102" s="95"/>
      <c r="X102" s="96"/>
      <c r="Y102" s="25">
        <f>$X$102+$W$102</f>
        <v>0</v>
      </c>
      <c r="Z102" s="24">
        <f>$T$102*$W$102</f>
        <v>0</v>
      </c>
      <c r="AA102" s="24">
        <f>$V$102*$X$102</f>
        <v>0</v>
      </c>
      <c r="AB102" s="24">
        <f>$AA$102+$Z$102</f>
        <v>0</v>
      </c>
      <c r="AC102" s="26"/>
      <c r="AD102" s="48"/>
    </row>
    <row r="103" spans="2:30" s="1" customFormat="1" ht="11.1" customHeight="1" outlineLevel="1" x14ac:dyDescent="0.2">
      <c r="B103" s="71"/>
      <c r="C103" s="72" t="s">
        <v>138</v>
      </c>
      <c r="D103" s="73" t="s">
        <v>69</v>
      </c>
      <c r="E103" s="73"/>
      <c r="F103" s="23">
        <v>402.45100000000002</v>
      </c>
      <c r="G103" s="23">
        <v>408.13200000000001</v>
      </c>
      <c r="H103" s="23">
        <v>408.68799999999999</v>
      </c>
      <c r="I103" s="23">
        <v>407.875</v>
      </c>
      <c r="J103" s="23">
        <v>254.75899999999999</v>
      </c>
      <c r="K103" s="23">
        <v>524.29100000000005</v>
      </c>
      <c r="L103" s="23">
        <v>254.75899999999999</v>
      </c>
      <c r="M103" s="23">
        <v>407.92500000000001</v>
      </c>
      <c r="N103" s="23">
        <v>408.26</v>
      </c>
      <c r="O103" s="23"/>
      <c r="P103" s="23"/>
      <c r="Q103" s="23"/>
      <c r="R103" s="23"/>
      <c r="S103" s="23"/>
      <c r="T103" s="23">
        <f>$F$103+$G$103+$H$103+$I$103+$J$103+$K$103+$L$103+$M$103+$N$103+$O$103+$P$103+$Q$103+$R$103+$S$103</f>
        <v>3477.1400000000003</v>
      </c>
      <c r="U103" s="27">
        <v>0.5</v>
      </c>
      <c r="V103" s="24">
        <f>ROUND($T$103*$U$103,3)</f>
        <v>1738.57</v>
      </c>
      <c r="W103" s="95"/>
      <c r="X103" s="96"/>
      <c r="Y103" s="25">
        <f>$X$103+$W$103</f>
        <v>0</v>
      </c>
      <c r="Z103" s="24">
        <f>$T$103*$W$103</f>
        <v>0</v>
      </c>
      <c r="AA103" s="24">
        <f>$V$103*$X$103</f>
        <v>0</v>
      </c>
      <c r="AB103" s="24">
        <f>$AA$103+$Z$103</f>
        <v>0</v>
      </c>
      <c r="AC103" s="26"/>
      <c r="AD103" s="48"/>
    </row>
    <row r="104" spans="2:30" s="1" customFormat="1" ht="11.1" customHeight="1" outlineLevel="1" x14ac:dyDescent="0.2">
      <c r="B104" s="71"/>
      <c r="C104" s="72" t="s">
        <v>139</v>
      </c>
      <c r="D104" s="73" t="s">
        <v>66</v>
      </c>
      <c r="E104" s="73" t="s">
        <v>72</v>
      </c>
      <c r="F104" s="23">
        <v>402.45100000000002</v>
      </c>
      <c r="G104" s="23">
        <v>408.13200000000001</v>
      </c>
      <c r="H104" s="23">
        <v>408.68799999999999</v>
      </c>
      <c r="I104" s="23">
        <v>407.875</v>
      </c>
      <c r="J104" s="23">
        <v>254.75899999999999</v>
      </c>
      <c r="K104" s="23">
        <v>524.29100000000005</v>
      </c>
      <c r="L104" s="23">
        <v>254.75899999999999</v>
      </c>
      <c r="M104" s="23">
        <v>407.92500000000001</v>
      </c>
      <c r="N104" s="23">
        <v>408.26</v>
      </c>
      <c r="O104" s="23"/>
      <c r="P104" s="23"/>
      <c r="Q104" s="23"/>
      <c r="R104" s="23"/>
      <c r="S104" s="23"/>
      <c r="T104" s="23">
        <f>$F$104+$G$104+$H$104+$I$104+$J$104+$K$104+$L$104+$M$104+$N$104+$O$104+$P$104+$Q$104+$R$104+$S$104</f>
        <v>3477.1400000000003</v>
      </c>
      <c r="U104" s="25">
        <v>1.02</v>
      </c>
      <c r="V104" s="24">
        <f>ROUND($T$104*$U$104,3)</f>
        <v>3546.683</v>
      </c>
      <c r="W104" s="95"/>
      <c r="X104" s="96"/>
      <c r="Y104" s="25">
        <f>$X$104+$W$104</f>
        <v>0</v>
      </c>
      <c r="Z104" s="24">
        <f>$T$104*$W$104</f>
        <v>0</v>
      </c>
      <c r="AA104" s="24">
        <f>$V$104*$X$104</f>
        <v>0</v>
      </c>
      <c r="AB104" s="24">
        <f>$AA$104+$Z$104</f>
        <v>0</v>
      </c>
      <c r="AC104" s="26"/>
      <c r="AD104" s="48"/>
    </row>
    <row r="105" spans="2:30" s="1" customFormat="1" ht="21.95" customHeight="1" outlineLevel="1" x14ac:dyDescent="0.2">
      <c r="B105" s="71"/>
      <c r="C105" s="72" t="s">
        <v>83</v>
      </c>
      <c r="D105" s="73" t="s">
        <v>66</v>
      </c>
      <c r="E105" s="73" t="s">
        <v>72</v>
      </c>
      <c r="F105" s="23">
        <v>93.43</v>
      </c>
      <c r="G105" s="23">
        <v>99.674000000000007</v>
      </c>
      <c r="H105" s="23">
        <v>99.350999999999999</v>
      </c>
      <c r="I105" s="23">
        <v>73.921999999999997</v>
      </c>
      <c r="J105" s="23">
        <v>73.75</v>
      </c>
      <c r="K105" s="23">
        <v>89.995000000000005</v>
      </c>
      <c r="L105" s="23">
        <v>73.75</v>
      </c>
      <c r="M105" s="23">
        <v>73.87</v>
      </c>
      <c r="N105" s="23">
        <v>99.488</v>
      </c>
      <c r="O105" s="23"/>
      <c r="P105" s="23"/>
      <c r="Q105" s="23"/>
      <c r="R105" s="23"/>
      <c r="S105" s="23"/>
      <c r="T105" s="23">
        <f>$F$105+$G$105+$H$105+$I$105+$J$105+$K$105+$L$105+$M$105+$N$105+$O$105+$P$105+$Q$105+$R$105+$S$105</f>
        <v>777.23</v>
      </c>
      <c r="U105" s="25">
        <v>1.02</v>
      </c>
      <c r="V105" s="24">
        <f>ROUND($T$105*$U$105,3)</f>
        <v>792.77499999999998</v>
      </c>
      <c r="W105" s="95"/>
      <c r="X105" s="96"/>
      <c r="Y105" s="41">
        <f>$X$105+$W$105</f>
        <v>0</v>
      </c>
      <c r="Z105" s="24">
        <f>$T$105*$W$105</f>
        <v>0</v>
      </c>
      <c r="AA105" s="24">
        <f>$V$105*$X$105</f>
        <v>0</v>
      </c>
      <c r="AB105" s="24">
        <f>$AA$105+$Z$105</f>
        <v>0</v>
      </c>
      <c r="AC105" s="26"/>
      <c r="AD105" s="48"/>
    </row>
    <row r="106" spans="2:30" s="1" customFormat="1" ht="11.1" customHeight="1" outlineLevel="1" x14ac:dyDescent="0.2">
      <c r="B106" s="71"/>
      <c r="C106" s="72" t="s">
        <v>73</v>
      </c>
      <c r="D106" s="73" t="s">
        <v>69</v>
      </c>
      <c r="E106" s="73"/>
      <c r="F106" s="23">
        <v>495.88099999999997</v>
      </c>
      <c r="G106" s="23">
        <v>507.80599999999998</v>
      </c>
      <c r="H106" s="23">
        <v>508.03899999999999</v>
      </c>
      <c r="I106" s="23">
        <v>481.79700000000003</v>
      </c>
      <c r="J106" s="23">
        <v>328.50900000000001</v>
      </c>
      <c r="K106" s="23">
        <v>614.28599999999994</v>
      </c>
      <c r="L106" s="23">
        <v>328.50900000000001</v>
      </c>
      <c r="M106" s="23">
        <v>481.79500000000002</v>
      </c>
      <c r="N106" s="23">
        <v>507.74799999999999</v>
      </c>
      <c r="O106" s="23"/>
      <c r="P106" s="23"/>
      <c r="Q106" s="23"/>
      <c r="R106" s="23"/>
      <c r="S106" s="23"/>
      <c r="T106" s="23">
        <f>$F$106+$G$106+$H$106+$I$106+$J$106+$K$106+$L$106+$M$106+$N$106+$O$106+$P$106+$Q$106+$R$106+$S$106</f>
        <v>4254.37</v>
      </c>
      <c r="U106" s="28">
        <v>10</v>
      </c>
      <c r="V106" s="24">
        <f>ROUND($T$106*$U$106,3)</f>
        <v>42543.7</v>
      </c>
      <c r="W106" s="95"/>
      <c r="X106" s="96"/>
      <c r="Y106" s="25">
        <f>$X$106+$W$106</f>
        <v>0</v>
      </c>
      <c r="Z106" s="24">
        <f>$T$106*$W$106</f>
        <v>0</v>
      </c>
      <c r="AA106" s="24">
        <f>$V$106*$X$106</f>
        <v>0</v>
      </c>
      <c r="AB106" s="24">
        <f>$AA$106+$Z$106</f>
        <v>0</v>
      </c>
      <c r="AC106" s="26"/>
      <c r="AD106" s="48"/>
    </row>
    <row r="107" spans="2:30" s="15" customFormat="1" ht="21.95" customHeight="1" outlineLevel="1" x14ac:dyDescent="0.15">
      <c r="B107" s="65">
        <v>16</v>
      </c>
      <c r="C107" s="66" t="s">
        <v>140</v>
      </c>
      <c r="D107" s="67" t="s">
        <v>66</v>
      </c>
      <c r="E107" s="67"/>
      <c r="F107" s="29">
        <v>2867.1579999999999</v>
      </c>
      <c r="G107" s="29">
        <v>2351.7919999999999</v>
      </c>
      <c r="H107" s="29">
        <v>2351.7089999999998</v>
      </c>
      <c r="I107" s="29">
        <v>2722.0529999999999</v>
      </c>
      <c r="J107" s="29">
        <v>1758.951</v>
      </c>
      <c r="K107" s="29">
        <v>2397.6309999999999</v>
      </c>
      <c r="L107" s="29">
        <v>1758.951</v>
      </c>
      <c r="M107" s="29">
        <v>2720.7719999999999</v>
      </c>
      <c r="N107" s="29">
        <v>2351.7800000000002</v>
      </c>
      <c r="O107" s="29"/>
      <c r="P107" s="29"/>
      <c r="Q107" s="29"/>
      <c r="R107" s="29"/>
      <c r="S107" s="29"/>
      <c r="T107" s="29">
        <v>33601.495999999999</v>
      </c>
      <c r="U107" s="17"/>
      <c r="V107" s="29">
        <v>33601.495999999999</v>
      </c>
      <c r="W107" s="42"/>
      <c r="X107" s="42"/>
      <c r="Y107" s="17">
        <f>$AB$107/$V$107</f>
        <v>0</v>
      </c>
      <c r="Z107" s="17"/>
      <c r="AA107" s="17"/>
      <c r="AB107" s="17"/>
      <c r="AC107" s="18"/>
      <c r="AD107" s="46"/>
    </row>
    <row r="108" spans="2:30" s="19" customFormat="1" ht="11.1" customHeight="1" outlineLevel="1" x14ac:dyDescent="0.2">
      <c r="B108" s="68"/>
      <c r="C108" s="69" t="s">
        <v>31</v>
      </c>
      <c r="D108" s="70" t="s">
        <v>66</v>
      </c>
      <c r="E108" s="70"/>
      <c r="F108" s="30">
        <v>2867.1579999999999</v>
      </c>
      <c r="G108" s="30">
        <v>2351.7919999999999</v>
      </c>
      <c r="H108" s="30">
        <v>2351.7089999999998</v>
      </c>
      <c r="I108" s="30">
        <v>2722.0529999999999</v>
      </c>
      <c r="J108" s="30">
        <v>1758.951</v>
      </c>
      <c r="K108" s="30">
        <v>2397.6309999999999</v>
      </c>
      <c r="L108" s="30">
        <v>1758.951</v>
      </c>
      <c r="M108" s="30">
        <v>2720.7719999999999</v>
      </c>
      <c r="N108" s="30">
        <v>2351.7800000000002</v>
      </c>
      <c r="O108" s="30"/>
      <c r="P108" s="30"/>
      <c r="Q108" s="30"/>
      <c r="R108" s="30"/>
      <c r="S108" s="30"/>
      <c r="T108" s="30">
        <f>$F$108+$G$108+$H$108+$I$108+$J$108+$K$108+$L$108+$M$108+$N$108+$O$108+$P$108+$Q$108+$R$108+$S$108</f>
        <v>21280.796999999999</v>
      </c>
      <c r="U108" s="20">
        <v>1</v>
      </c>
      <c r="V108" s="21">
        <f>ROUND($T$108*$U$108,3)</f>
        <v>21280.796999999999</v>
      </c>
      <c r="W108" s="94"/>
      <c r="X108" s="98"/>
      <c r="Y108" s="40">
        <f>$X$108+$W$108</f>
        <v>0</v>
      </c>
      <c r="Z108" s="21">
        <f>$T$108*$W$108</f>
        <v>0</v>
      </c>
      <c r="AA108" s="21">
        <f>$V$108*$X$108</f>
        <v>0</v>
      </c>
      <c r="AB108" s="21">
        <f>$AA$108+$Z$108</f>
        <v>0</v>
      </c>
      <c r="AC108" s="21"/>
      <c r="AD108" s="47"/>
    </row>
    <row r="109" spans="2:30" s="1" customFormat="1" ht="21.95" customHeight="1" outlineLevel="1" x14ac:dyDescent="0.2">
      <c r="B109" s="71"/>
      <c r="C109" s="72" t="s">
        <v>141</v>
      </c>
      <c r="D109" s="73" t="s">
        <v>69</v>
      </c>
      <c r="E109" s="73"/>
      <c r="F109" s="31">
        <v>2867.1579999999999</v>
      </c>
      <c r="G109" s="31">
        <v>2351.7919999999999</v>
      </c>
      <c r="H109" s="31">
        <v>2351.7089999999998</v>
      </c>
      <c r="I109" s="31">
        <v>2722.0529999999999</v>
      </c>
      <c r="J109" s="31">
        <v>1758.951</v>
      </c>
      <c r="K109" s="31">
        <v>2397.6309999999999</v>
      </c>
      <c r="L109" s="31">
        <v>1758.951</v>
      </c>
      <c r="M109" s="31">
        <v>2720.7719999999999</v>
      </c>
      <c r="N109" s="31">
        <v>2351.7800000000002</v>
      </c>
      <c r="O109" s="31"/>
      <c r="P109" s="31"/>
      <c r="Q109" s="31"/>
      <c r="R109" s="31"/>
      <c r="S109" s="31"/>
      <c r="T109" s="31">
        <f>$F$109+$G$109+$H$109+$I$109+$J$109+$K$109+$L$109+$M$109+$N$109+$O$109+$P$109+$Q$109+$R$109+$S$109</f>
        <v>21280.796999999999</v>
      </c>
      <c r="U109" s="24">
        <f>0.15</f>
        <v>0.15</v>
      </c>
      <c r="V109" s="24">
        <f>ROUND($T$109*$U$109,3)</f>
        <v>3192.12</v>
      </c>
      <c r="W109" s="95"/>
      <c r="X109" s="96"/>
      <c r="Y109" s="25">
        <f>$X$109+$W$109</f>
        <v>0</v>
      </c>
      <c r="Z109" s="24">
        <f>$T$109*$W$109</f>
        <v>0</v>
      </c>
      <c r="AA109" s="24">
        <f>$V$109*$X$109</f>
        <v>0</v>
      </c>
      <c r="AB109" s="24">
        <f>$AA$109+$Z$109</f>
        <v>0</v>
      </c>
      <c r="AC109" s="26" t="s">
        <v>142</v>
      </c>
      <c r="AD109" s="48"/>
    </row>
    <row r="110" spans="2:30" s="1" customFormat="1" ht="11.1" customHeight="1" outlineLevel="1" x14ac:dyDescent="0.2">
      <c r="B110" s="71"/>
      <c r="C110" s="72" t="s">
        <v>143</v>
      </c>
      <c r="D110" s="73" t="s">
        <v>69</v>
      </c>
      <c r="E110" s="73"/>
      <c r="F110" s="31">
        <v>2867.1579999999999</v>
      </c>
      <c r="G110" s="31">
        <v>2351.7919999999999</v>
      </c>
      <c r="H110" s="31">
        <v>2351.7089999999998</v>
      </c>
      <c r="I110" s="31">
        <v>2722.0529999999999</v>
      </c>
      <c r="J110" s="31">
        <v>1758.951</v>
      </c>
      <c r="K110" s="31">
        <v>2397.6309999999999</v>
      </c>
      <c r="L110" s="31">
        <v>1758.951</v>
      </c>
      <c r="M110" s="31">
        <v>2720.7719999999999</v>
      </c>
      <c r="N110" s="31">
        <v>2351.7800000000002</v>
      </c>
      <c r="O110" s="31"/>
      <c r="P110" s="31"/>
      <c r="Q110" s="31"/>
      <c r="R110" s="31"/>
      <c r="S110" s="31"/>
      <c r="T110" s="31">
        <f>$F$110+$G$110+$H$110+$I$110+$J$110+$K$110+$L$110+$M$110+$N$110+$O$110+$P$110+$Q$110+$R$110+$S$110</f>
        <v>21280.796999999999</v>
      </c>
      <c r="U110" s="25">
        <v>0.01</v>
      </c>
      <c r="V110" s="24">
        <f>ROUND($T$110*$U$110,3)</f>
        <v>212.80799999999999</v>
      </c>
      <c r="W110" s="95"/>
      <c r="X110" s="96"/>
      <c r="Y110" s="25">
        <f>$X$110+$W$110</f>
        <v>0</v>
      </c>
      <c r="Z110" s="24">
        <f>$T$110*$W$110</f>
        <v>0</v>
      </c>
      <c r="AA110" s="24">
        <f>$V$110*$X$110</f>
        <v>0</v>
      </c>
      <c r="AB110" s="24">
        <f>$AA$110+$Z$110</f>
        <v>0</v>
      </c>
      <c r="AC110" s="26"/>
      <c r="AD110" s="48"/>
    </row>
    <row r="111" spans="2:30" s="1" customFormat="1" ht="11.1" customHeight="1" outlineLevel="1" x14ac:dyDescent="0.2">
      <c r="B111" s="71"/>
      <c r="C111" s="72" t="s">
        <v>144</v>
      </c>
      <c r="D111" s="73" t="s">
        <v>66</v>
      </c>
      <c r="E111" s="73" t="s">
        <v>72</v>
      </c>
      <c r="F111" s="31">
        <v>2867.1579999999999</v>
      </c>
      <c r="G111" s="31">
        <v>2351.7919999999999</v>
      </c>
      <c r="H111" s="31">
        <v>2351.7089999999998</v>
      </c>
      <c r="I111" s="31">
        <v>2722.0529999999999</v>
      </c>
      <c r="J111" s="31">
        <v>1758.951</v>
      </c>
      <c r="K111" s="31">
        <v>2397.6309999999999</v>
      </c>
      <c r="L111" s="31">
        <v>1758.951</v>
      </c>
      <c r="M111" s="31">
        <v>2720.7719999999999</v>
      </c>
      <c r="N111" s="31">
        <v>2351.7800000000002</v>
      </c>
      <c r="O111" s="31"/>
      <c r="P111" s="31"/>
      <c r="Q111" s="31"/>
      <c r="R111" s="31"/>
      <c r="S111" s="31"/>
      <c r="T111" s="31">
        <f>$F$111+$G$111+$H$111+$I$111+$J$111+$K$111+$L$111+$M$111+$N$111+$O$111+$P$111+$Q$111+$R$111+$S$111</f>
        <v>21280.796999999999</v>
      </c>
      <c r="U111" s="27">
        <v>1.1000000000000001</v>
      </c>
      <c r="V111" s="24">
        <f>ROUND($T$111*$U$111,3)</f>
        <v>23408.877</v>
      </c>
      <c r="W111" s="95"/>
      <c r="X111" s="96"/>
      <c r="Y111" s="25">
        <f>$X$111+$W$111</f>
        <v>0</v>
      </c>
      <c r="Z111" s="24">
        <f>$T$111*$W$111</f>
        <v>0</v>
      </c>
      <c r="AA111" s="24">
        <f>$V$111*$X$111</f>
        <v>0</v>
      </c>
      <c r="AB111" s="24">
        <f>$AA$111+$Z$111</f>
        <v>0</v>
      </c>
      <c r="AC111" s="26"/>
      <c r="AD111" s="48"/>
    </row>
    <row r="112" spans="2:30" s="15" customFormat="1" ht="21.95" customHeight="1" outlineLevel="1" x14ac:dyDescent="0.15">
      <c r="B112" s="65">
        <v>17</v>
      </c>
      <c r="C112" s="66" t="s">
        <v>145</v>
      </c>
      <c r="D112" s="67" t="s">
        <v>66</v>
      </c>
      <c r="E112" s="67"/>
      <c r="F112" s="16">
        <v>87.656000000000006</v>
      </c>
      <c r="G112" s="16">
        <v>90.637</v>
      </c>
      <c r="H112" s="16">
        <v>90.638000000000005</v>
      </c>
      <c r="I112" s="16">
        <v>84.438999999999993</v>
      </c>
      <c r="J112" s="16">
        <v>67.86</v>
      </c>
      <c r="K112" s="16">
        <v>65.763000000000005</v>
      </c>
      <c r="L112" s="16">
        <v>67.86</v>
      </c>
      <c r="M112" s="16">
        <v>84.438999999999993</v>
      </c>
      <c r="N112" s="16">
        <v>90.638000000000005</v>
      </c>
      <c r="O112" s="16"/>
      <c r="P112" s="16"/>
      <c r="Q112" s="16"/>
      <c r="R112" s="16"/>
      <c r="S112" s="16"/>
      <c r="T112" s="29">
        <v>1157.0709999999999</v>
      </c>
      <c r="U112" s="17"/>
      <c r="V112" s="29">
        <v>1157.0709999999999</v>
      </c>
      <c r="W112" s="42"/>
      <c r="X112" s="42"/>
      <c r="Y112" s="17">
        <f>$AB$112/$V$112</f>
        <v>0</v>
      </c>
      <c r="Z112" s="17"/>
      <c r="AA112" s="17"/>
      <c r="AB112" s="17"/>
      <c r="AC112" s="18"/>
      <c r="AD112" s="46"/>
    </row>
    <row r="113" spans="2:30" s="19" customFormat="1" ht="11.1" customHeight="1" outlineLevel="1" x14ac:dyDescent="0.2">
      <c r="B113" s="68"/>
      <c r="C113" s="69" t="s">
        <v>31</v>
      </c>
      <c r="D113" s="70" t="s">
        <v>66</v>
      </c>
      <c r="E113" s="70"/>
      <c r="F113" s="20">
        <v>87.656000000000006</v>
      </c>
      <c r="G113" s="20">
        <v>90.637</v>
      </c>
      <c r="H113" s="20">
        <v>90.638000000000005</v>
      </c>
      <c r="I113" s="20">
        <v>84.438999999999993</v>
      </c>
      <c r="J113" s="20">
        <v>67.86</v>
      </c>
      <c r="K113" s="20">
        <v>65.763000000000005</v>
      </c>
      <c r="L113" s="20">
        <v>67.86</v>
      </c>
      <c r="M113" s="20">
        <v>84.438999999999993</v>
      </c>
      <c r="N113" s="20">
        <v>90.638000000000005</v>
      </c>
      <c r="O113" s="20"/>
      <c r="P113" s="20"/>
      <c r="Q113" s="20"/>
      <c r="R113" s="20"/>
      <c r="S113" s="20"/>
      <c r="T113" s="20">
        <f>$F$113+$G$113+$H$113+$I$113+$J$113+$K$113+$L$113+$M$113+$N$113+$O$113+$P$113+$Q$113+$R$113+$S$113</f>
        <v>729.93000000000006</v>
      </c>
      <c r="U113" s="20">
        <v>1</v>
      </c>
      <c r="V113" s="21">
        <f>ROUND($T$113*$U$113,3)</f>
        <v>729.93</v>
      </c>
      <c r="W113" s="94"/>
      <c r="X113" s="98"/>
      <c r="Y113" s="40">
        <f>$X$113+$W$113</f>
        <v>0</v>
      </c>
      <c r="Z113" s="21">
        <f>$T$113*$W$113</f>
        <v>0</v>
      </c>
      <c r="AA113" s="21">
        <f>$V$113*$X$113</f>
        <v>0</v>
      </c>
      <c r="AB113" s="21">
        <f>$AA$113+$Z$113</f>
        <v>0</v>
      </c>
      <c r="AC113" s="21"/>
      <c r="AD113" s="47"/>
    </row>
    <row r="114" spans="2:30" s="1" customFormat="1" ht="44.1" customHeight="1" outlineLevel="1" x14ac:dyDescent="0.2">
      <c r="B114" s="71"/>
      <c r="C114" s="72" t="s">
        <v>68</v>
      </c>
      <c r="D114" s="73" t="s">
        <v>69</v>
      </c>
      <c r="E114" s="73"/>
      <c r="F114" s="23">
        <v>87.656000000000006</v>
      </c>
      <c r="G114" s="23">
        <v>90.637</v>
      </c>
      <c r="H114" s="23">
        <v>90.638000000000005</v>
      </c>
      <c r="I114" s="23">
        <v>84.438999999999993</v>
      </c>
      <c r="J114" s="23">
        <v>67.86</v>
      </c>
      <c r="K114" s="23">
        <v>65.763000000000005</v>
      </c>
      <c r="L114" s="23">
        <v>67.86</v>
      </c>
      <c r="M114" s="23">
        <v>84.438999999999993</v>
      </c>
      <c r="N114" s="23">
        <v>90.638000000000005</v>
      </c>
      <c r="O114" s="23"/>
      <c r="P114" s="23"/>
      <c r="Q114" s="23"/>
      <c r="R114" s="23"/>
      <c r="S114" s="23"/>
      <c r="T114" s="23">
        <f>$F$114+$G$114+$H$114+$I$114+$J$114+$K$114+$L$114+$M$114+$N$114+$O$114+$P$114+$Q$114+$R$114+$S$114</f>
        <v>729.93000000000006</v>
      </c>
      <c r="U114" s="25">
        <v>0.15</v>
      </c>
      <c r="V114" s="24">
        <f>ROUND($T$114*$U$114,3)</f>
        <v>109.49</v>
      </c>
      <c r="W114" s="95"/>
      <c r="X114" s="96"/>
      <c r="Y114" s="25">
        <f>$X$114+$W$114</f>
        <v>0</v>
      </c>
      <c r="Z114" s="24">
        <f>$T$114*$W$114</f>
        <v>0</v>
      </c>
      <c r="AA114" s="24">
        <f>$V$114*$X$114</f>
        <v>0</v>
      </c>
      <c r="AB114" s="24">
        <f>$AA$114+$Z$114</f>
        <v>0</v>
      </c>
      <c r="AC114" s="26" t="s">
        <v>81</v>
      </c>
      <c r="AD114" s="48"/>
    </row>
    <row r="115" spans="2:30" s="1" customFormat="1" ht="11.1" customHeight="1" outlineLevel="1" x14ac:dyDescent="0.2">
      <c r="B115" s="71"/>
      <c r="C115" s="72" t="s">
        <v>146</v>
      </c>
      <c r="D115" s="73" t="s">
        <v>104</v>
      </c>
      <c r="E115" s="73"/>
      <c r="F115" s="23">
        <v>87.656000000000006</v>
      </c>
      <c r="G115" s="23">
        <v>90.637</v>
      </c>
      <c r="H115" s="23">
        <v>90.638000000000005</v>
      </c>
      <c r="I115" s="23">
        <v>84.438999999999993</v>
      </c>
      <c r="J115" s="23">
        <v>67.86</v>
      </c>
      <c r="K115" s="23">
        <v>65.763000000000005</v>
      </c>
      <c r="L115" s="23">
        <v>67.86</v>
      </c>
      <c r="M115" s="23">
        <v>84.438999999999993</v>
      </c>
      <c r="N115" s="23">
        <v>90.638000000000005</v>
      </c>
      <c r="O115" s="23"/>
      <c r="P115" s="23"/>
      <c r="Q115" s="23"/>
      <c r="R115" s="23"/>
      <c r="S115" s="23"/>
      <c r="T115" s="23">
        <f>$F$115+$G$115+$H$115+$I$115+$J$115+$K$115+$L$115+$M$115+$N$115+$O$115+$P$115+$Q$115+$R$115+$S$115</f>
        <v>729.93000000000006</v>
      </c>
      <c r="U115" s="25">
        <v>0.35</v>
      </c>
      <c r="V115" s="24">
        <f>ROUND($T$115*$U$115,3)</f>
        <v>255.476</v>
      </c>
      <c r="W115" s="95"/>
      <c r="X115" s="96"/>
      <c r="Y115" s="25">
        <f>$X$115+$W$115</f>
        <v>0</v>
      </c>
      <c r="Z115" s="24">
        <f>$T$115*$W$115</f>
        <v>0</v>
      </c>
      <c r="AA115" s="24">
        <f>$V$115*$X$115</f>
        <v>0</v>
      </c>
      <c r="AB115" s="24">
        <f>$AA$115+$Z$115</f>
        <v>0</v>
      </c>
      <c r="AC115" s="26"/>
      <c r="AD115" s="48"/>
    </row>
    <row r="116" spans="2:30" s="15" customFormat="1" ht="32.1" customHeight="1" outlineLevel="1" x14ac:dyDescent="0.15">
      <c r="B116" s="65">
        <v>18</v>
      </c>
      <c r="C116" s="66" t="s">
        <v>147</v>
      </c>
      <c r="D116" s="67" t="s">
        <v>79</v>
      </c>
      <c r="E116" s="67"/>
      <c r="F116" s="16">
        <v>40</v>
      </c>
      <c r="G116" s="16">
        <v>44</v>
      </c>
      <c r="H116" s="16">
        <v>44</v>
      </c>
      <c r="I116" s="16">
        <v>38</v>
      </c>
      <c r="J116" s="16">
        <v>23</v>
      </c>
      <c r="K116" s="16">
        <v>48</v>
      </c>
      <c r="L116" s="16">
        <v>23</v>
      </c>
      <c r="M116" s="16">
        <v>38</v>
      </c>
      <c r="N116" s="16">
        <v>44</v>
      </c>
      <c r="O116" s="16"/>
      <c r="P116" s="16"/>
      <c r="Q116" s="16"/>
      <c r="R116" s="16"/>
      <c r="S116" s="16"/>
      <c r="T116" s="16">
        <v>545</v>
      </c>
      <c r="U116" s="17"/>
      <c r="V116" s="16">
        <v>545</v>
      </c>
      <c r="W116" s="97"/>
      <c r="X116" s="100"/>
      <c r="Y116" s="17">
        <f>$AB$116/$V$116</f>
        <v>0</v>
      </c>
      <c r="Z116" s="17"/>
      <c r="AA116" s="17"/>
      <c r="AB116" s="17"/>
      <c r="AC116" s="18" t="s">
        <v>148</v>
      </c>
      <c r="AD116" s="46"/>
    </row>
    <row r="117" spans="2:30" s="19" customFormat="1" ht="11.1" customHeight="1" outlineLevel="1" x14ac:dyDescent="0.2">
      <c r="B117" s="68"/>
      <c r="C117" s="69" t="s">
        <v>31</v>
      </c>
      <c r="D117" s="70" t="s">
        <v>79</v>
      </c>
      <c r="E117" s="70"/>
      <c r="F117" s="20">
        <v>40</v>
      </c>
      <c r="G117" s="20">
        <v>44</v>
      </c>
      <c r="H117" s="20">
        <v>44</v>
      </c>
      <c r="I117" s="20">
        <v>38</v>
      </c>
      <c r="J117" s="20">
        <v>23</v>
      </c>
      <c r="K117" s="20">
        <v>48</v>
      </c>
      <c r="L117" s="20">
        <v>23</v>
      </c>
      <c r="M117" s="20">
        <v>38</v>
      </c>
      <c r="N117" s="20">
        <v>44</v>
      </c>
      <c r="O117" s="20"/>
      <c r="P117" s="20"/>
      <c r="Q117" s="20"/>
      <c r="R117" s="20"/>
      <c r="S117" s="20"/>
      <c r="T117" s="20">
        <f>$F$117+$G$117+$H$117+$I$117+$J$117+$K$117+$L$117+$M$117+$N$117+$O$117+$P$117+$Q$117+$R$117+$S$117</f>
        <v>342</v>
      </c>
      <c r="U117" s="20">
        <v>1</v>
      </c>
      <c r="V117" s="21">
        <f>ROUND($T$117*$U$117,3)</f>
        <v>342</v>
      </c>
      <c r="W117" s="94"/>
      <c r="X117" s="98"/>
      <c r="Y117" s="40">
        <f>$X$117+$W$117</f>
        <v>0</v>
      </c>
      <c r="Z117" s="21">
        <f>$T$117*$W$117</f>
        <v>0</v>
      </c>
      <c r="AA117" s="21">
        <f>$V$117*$X$117</f>
        <v>0</v>
      </c>
      <c r="AB117" s="21">
        <f>$AA$117+$Z$117</f>
        <v>0</v>
      </c>
      <c r="AC117" s="21"/>
      <c r="AD117" s="47"/>
    </row>
    <row r="118" spans="2:30" s="1" customFormat="1" ht="22.5" outlineLevel="1" x14ac:dyDescent="0.2">
      <c r="B118" s="71"/>
      <c r="C118" s="79" t="s">
        <v>149</v>
      </c>
      <c r="D118" s="73" t="s">
        <v>79</v>
      </c>
      <c r="E118" s="73"/>
      <c r="F118" s="85">
        <f>(F119*2*0.15+F119*2*0.2+F120*2*0.2+F120*2*0.2)/12</f>
        <v>2.4666666666666668</v>
      </c>
      <c r="G118" s="85">
        <f t="shared" ref="G118:N118" si="0">(G119*2*0.15+G119*2*0.2+G120*2*0.2+G120*2*0.2)/12</f>
        <v>2.75</v>
      </c>
      <c r="H118" s="85">
        <f t="shared" si="0"/>
        <v>2.75</v>
      </c>
      <c r="I118" s="85">
        <f t="shared" si="0"/>
        <v>2.3416666666666668</v>
      </c>
      <c r="J118" s="85">
        <f t="shared" si="0"/>
        <v>1.4083333333333332</v>
      </c>
      <c r="K118" s="85">
        <f t="shared" si="0"/>
        <v>2.9666666666666668</v>
      </c>
      <c r="L118" s="85">
        <f t="shared" si="0"/>
        <v>1.4083333333333332</v>
      </c>
      <c r="M118" s="85">
        <f t="shared" si="0"/>
        <v>2.3416666666666668</v>
      </c>
      <c r="N118" s="85">
        <f t="shared" si="0"/>
        <v>2.75</v>
      </c>
      <c r="O118" s="85"/>
      <c r="P118" s="85"/>
      <c r="Q118" s="85"/>
      <c r="R118" s="85"/>
      <c r="S118" s="85"/>
      <c r="T118" s="85">
        <f>$F$118+$G$118+$H$118+$I$118+$J$118+$K$118+$L$118+$M$118+$N$118+$O$118+$P$118+$Q$118+$R$118+$S$118</f>
        <v>21.183333333333337</v>
      </c>
      <c r="U118" s="84">
        <v>1</v>
      </c>
      <c r="V118" s="86">
        <f>ROUND($T$118*$U$118,3)</f>
        <v>21.183</v>
      </c>
      <c r="W118" s="95"/>
      <c r="X118" s="96"/>
      <c r="Y118" s="25">
        <f>$X$118+$W$118</f>
        <v>0</v>
      </c>
      <c r="Z118" s="24">
        <f>$T$118*$W$118</f>
        <v>0</v>
      </c>
      <c r="AA118" s="24">
        <f>$V$118*$X$118</f>
        <v>0</v>
      </c>
      <c r="AB118" s="24">
        <f>$AA$118+$Z$118</f>
        <v>0</v>
      </c>
      <c r="AC118" s="80" t="s">
        <v>213</v>
      </c>
      <c r="AD118" s="57"/>
    </row>
    <row r="119" spans="2:30" s="1" customFormat="1" ht="11.1" customHeight="1" outlineLevel="1" x14ac:dyDescent="0.2">
      <c r="B119" s="71"/>
      <c r="C119" s="72" t="s">
        <v>150</v>
      </c>
      <c r="D119" s="73" t="s">
        <v>79</v>
      </c>
      <c r="E119" s="73"/>
      <c r="F119" s="23">
        <v>24</v>
      </c>
      <c r="G119" s="23">
        <v>22</v>
      </c>
      <c r="H119" s="23">
        <v>22</v>
      </c>
      <c r="I119" s="23">
        <v>23</v>
      </c>
      <c r="J119" s="23">
        <v>15</v>
      </c>
      <c r="K119" s="23">
        <v>28</v>
      </c>
      <c r="L119" s="23">
        <v>15</v>
      </c>
      <c r="M119" s="23">
        <v>23</v>
      </c>
      <c r="N119" s="23">
        <v>22</v>
      </c>
      <c r="O119" s="23"/>
      <c r="P119" s="23"/>
      <c r="Q119" s="23"/>
      <c r="R119" s="23"/>
      <c r="S119" s="23"/>
      <c r="T119" s="23">
        <f>$F$119+$G$119+$H$119+$I$119+$J$119+$K$119+$L$119+$M$119+$N$119+$O$119+$P$119+$Q$119+$R$119+$S$119</f>
        <v>194</v>
      </c>
      <c r="U119" s="28">
        <v>1</v>
      </c>
      <c r="V119" s="24">
        <f>ROUND($T$119*$U$119,3)</f>
        <v>194</v>
      </c>
      <c r="W119" s="95"/>
      <c r="X119" s="96"/>
      <c r="Y119" s="25">
        <f>$X$119+$W$119</f>
        <v>0</v>
      </c>
      <c r="Z119" s="24">
        <f>$T$119*$W$119</f>
        <v>0</v>
      </c>
      <c r="AA119" s="24">
        <f>$V$119*$X$119</f>
        <v>0</v>
      </c>
      <c r="AB119" s="24">
        <f>$AA$119+$Z$119</f>
        <v>0</v>
      </c>
      <c r="AC119" s="26"/>
      <c r="AD119" s="48"/>
    </row>
    <row r="120" spans="2:30" s="1" customFormat="1" ht="11.1" customHeight="1" outlineLevel="1" x14ac:dyDescent="0.2">
      <c r="B120" s="71"/>
      <c r="C120" s="72" t="s">
        <v>151</v>
      </c>
      <c r="D120" s="73" t="s">
        <v>79</v>
      </c>
      <c r="E120" s="73"/>
      <c r="F120" s="23">
        <v>16</v>
      </c>
      <c r="G120" s="23">
        <v>22</v>
      </c>
      <c r="H120" s="23">
        <v>22</v>
      </c>
      <c r="I120" s="23">
        <v>15</v>
      </c>
      <c r="J120" s="23">
        <v>8</v>
      </c>
      <c r="K120" s="23">
        <v>20</v>
      </c>
      <c r="L120" s="23">
        <v>8</v>
      </c>
      <c r="M120" s="23">
        <v>15</v>
      </c>
      <c r="N120" s="23">
        <v>22</v>
      </c>
      <c r="O120" s="23"/>
      <c r="P120" s="23"/>
      <c r="Q120" s="23"/>
      <c r="R120" s="23"/>
      <c r="S120" s="23"/>
      <c r="T120" s="23">
        <f>$F$120+$G$120+$H$120+$I$120+$J$120+$K$120+$L$120+$M$120+$N$120+$O$120+$P$120+$Q$120+$R$120+$S$120</f>
        <v>148</v>
      </c>
      <c r="U120" s="28">
        <v>1</v>
      </c>
      <c r="V120" s="24">
        <f>ROUND($T$120*$U$120,3)</f>
        <v>148</v>
      </c>
      <c r="W120" s="95"/>
      <c r="X120" s="96"/>
      <c r="Y120" s="25">
        <f>$X$120+$W$120</f>
        <v>0</v>
      </c>
      <c r="Z120" s="24">
        <f>$T$120*$W$120</f>
        <v>0</v>
      </c>
      <c r="AA120" s="24">
        <f>$V$120*$X$120</f>
        <v>0</v>
      </c>
      <c r="AB120" s="24">
        <f>$AA$120+$Z$120</f>
        <v>0</v>
      </c>
      <c r="AC120" s="26"/>
      <c r="AD120" s="48"/>
    </row>
    <row r="121" spans="2:30" s="15" customFormat="1" ht="21.95" customHeight="1" outlineLevel="1" x14ac:dyDescent="0.15">
      <c r="B121" s="65">
        <v>19</v>
      </c>
      <c r="C121" s="66" t="s">
        <v>152</v>
      </c>
      <c r="D121" s="67" t="s">
        <v>66</v>
      </c>
      <c r="E121" s="67"/>
      <c r="F121" s="16">
        <v>87.656000000000006</v>
      </c>
      <c r="G121" s="16">
        <v>90.637</v>
      </c>
      <c r="H121" s="16">
        <v>90.638000000000005</v>
      </c>
      <c r="I121" s="16">
        <v>84.438999999999993</v>
      </c>
      <c r="J121" s="16">
        <v>67.86</v>
      </c>
      <c r="K121" s="16">
        <v>65.763000000000005</v>
      </c>
      <c r="L121" s="16">
        <v>67.86</v>
      </c>
      <c r="M121" s="16">
        <v>84.438999999999993</v>
      </c>
      <c r="N121" s="16">
        <v>90.638000000000005</v>
      </c>
      <c r="O121" s="16"/>
      <c r="P121" s="16"/>
      <c r="Q121" s="16"/>
      <c r="R121" s="16"/>
      <c r="S121" s="16"/>
      <c r="T121" s="29">
        <v>1157.0709999999999</v>
      </c>
      <c r="U121" s="17"/>
      <c r="V121" s="29">
        <v>1157.0709999999999</v>
      </c>
      <c r="W121" s="42"/>
      <c r="X121" s="42"/>
      <c r="Y121" s="17">
        <f>$AB$121/$V$121</f>
        <v>0</v>
      </c>
      <c r="Z121" s="17"/>
      <c r="AA121" s="17"/>
      <c r="AB121" s="17"/>
      <c r="AC121" s="18" t="s">
        <v>153</v>
      </c>
      <c r="AD121" s="46"/>
    </row>
    <row r="122" spans="2:30" s="19" customFormat="1" ht="11.1" customHeight="1" outlineLevel="1" x14ac:dyDescent="0.2">
      <c r="B122" s="68"/>
      <c r="C122" s="69" t="s">
        <v>31</v>
      </c>
      <c r="D122" s="70" t="s">
        <v>66</v>
      </c>
      <c r="E122" s="70"/>
      <c r="F122" s="20">
        <v>87.656000000000006</v>
      </c>
      <c r="G122" s="20">
        <v>90.637</v>
      </c>
      <c r="H122" s="20">
        <v>90.638000000000005</v>
      </c>
      <c r="I122" s="20">
        <v>84.438999999999993</v>
      </c>
      <c r="J122" s="20">
        <v>67.86</v>
      </c>
      <c r="K122" s="20">
        <v>65.763000000000005</v>
      </c>
      <c r="L122" s="20">
        <v>67.86</v>
      </c>
      <c r="M122" s="20">
        <v>84.438999999999993</v>
      </c>
      <c r="N122" s="20">
        <v>90.638000000000005</v>
      </c>
      <c r="O122" s="20"/>
      <c r="P122" s="20"/>
      <c r="Q122" s="20"/>
      <c r="R122" s="20"/>
      <c r="S122" s="20"/>
      <c r="T122" s="20">
        <f>$F$122+$G$122+$H$122+$I$122+$J$122+$K$122+$L$122+$M$122+$N$122+$O$122+$P$122+$Q$122+$R$122+$S$122</f>
        <v>729.93000000000006</v>
      </c>
      <c r="U122" s="20">
        <v>1</v>
      </c>
      <c r="V122" s="21">
        <f>ROUND($T$122*$U$122,3)</f>
        <v>729.93</v>
      </c>
      <c r="W122" s="94"/>
      <c r="X122" s="98"/>
      <c r="Y122" s="40">
        <f>$X$122+$W$122</f>
        <v>0</v>
      </c>
      <c r="Z122" s="21">
        <f>$T$122*$W$122</f>
        <v>0</v>
      </c>
      <c r="AA122" s="21">
        <f>$V$122*$X$122</f>
        <v>0</v>
      </c>
      <c r="AB122" s="21">
        <f>$AA$122+$Z$122</f>
        <v>0</v>
      </c>
      <c r="AC122" s="21"/>
      <c r="AD122" s="47"/>
    </row>
    <row r="123" spans="2:30" s="1" customFormat="1" ht="44.1" customHeight="1" outlineLevel="1" x14ac:dyDescent="0.2">
      <c r="B123" s="71"/>
      <c r="C123" s="72" t="s">
        <v>68</v>
      </c>
      <c r="D123" s="73" t="s">
        <v>69</v>
      </c>
      <c r="E123" s="73"/>
      <c r="F123" s="23">
        <v>87.656000000000006</v>
      </c>
      <c r="G123" s="23">
        <v>90.637</v>
      </c>
      <c r="H123" s="23">
        <v>90.638000000000005</v>
      </c>
      <c r="I123" s="23">
        <v>84.438999999999993</v>
      </c>
      <c r="J123" s="23">
        <v>67.86</v>
      </c>
      <c r="K123" s="23">
        <v>65.763000000000005</v>
      </c>
      <c r="L123" s="23">
        <v>67.86</v>
      </c>
      <c r="M123" s="23">
        <v>84.438999999999993</v>
      </c>
      <c r="N123" s="23">
        <v>90.638000000000005</v>
      </c>
      <c r="O123" s="23"/>
      <c r="P123" s="23"/>
      <c r="Q123" s="23"/>
      <c r="R123" s="23"/>
      <c r="S123" s="23"/>
      <c r="T123" s="23">
        <f>$F$123+$G$123+$H$123+$I$123+$J$123+$K$123+$L$123+$M$123+$N$123+$O$123+$P$123+$Q$123+$R$123+$S$123</f>
        <v>729.93000000000006</v>
      </c>
      <c r="U123" s="25">
        <v>0.15</v>
      </c>
      <c r="V123" s="24">
        <f>ROUND($T$123*$U$123,3)</f>
        <v>109.49</v>
      </c>
      <c r="W123" s="95"/>
      <c r="X123" s="96"/>
      <c r="Y123" s="25">
        <f>$X$123+$W$123</f>
        <v>0</v>
      </c>
      <c r="Z123" s="24">
        <f>$T$123*$W$123</f>
        <v>0</v>
      </c>
      <c r="AA123" s="24">
        <f>$V$123*$X$123</f>
        <v>0</v>
      </c>
      <c r="AB123" s="24">
        <f>$AA$123+$Z$123</f>
        <v>0</v>
      </c>
      <c r="AC123" s="26" t="s">
        <v>81</v>
      </c>
      <c r="AD123" s="48"/>
    </row>
    <row r="124" spans="2:30" s="1" customFormat="1" ht="21.95" customHeight="1" outlineLevel="1" x14ac:dyDescent="0.2">
      <c r="B124" s="71"/>
      <c r="C124" s="77" t="s">
        <v>210</v>
      </c>
      <c r="D124" s="73" t="s">
        <v>69</v>
      </c>
      <c r="E124" s="73"/>
      <c r="F124" s="23">
        <v>87.656000000000006</v>
      </c>
      <c r="G124" s="23">
        <v>90.637</v>
      </c>
      <c r="H124" s="23">
        <v>90.638000000000005</v>
      </c>
      <c r="I124" s="23">
        <v>84.438999999999993</v>
      </c>
      <c r="J124" s="23">
        <v>67.86</v>
      </c>
      <c r="K124" s="23">
        <v>65.763000000000005</v>
      </c>
      <c r="L124" s="23">
        <v>67.86</v>
      </c>
      <c r="M124" s="23">
        <v>84.438999999999993</v>
      </c>
      <c r="N124" s="23">
        <v>90.638000000000005</v>
      </c>
      <c r="O124" s="23"/>
      <c r="P124" s="23"/>
      <c r="Q124" s="23"/>
      <c r="R124" s="23"/>
      <c r="S124" s="23"/>
      <c r="T124" s="23">
        <f>$F$124+$G$124+$H$124+$I$124+$J$124+$K$124+$L$124+$M$124+$N$124+$O$124+$P$124+$Q$124+$R$124+$S$124</f>
        <v>729.93000000000006</v>
      </c>
      <c r="U124" s="28">
        <v>2</v>
      </c>
      <c r="V124" s="24">
        <f>ROUND($T$124*$U$124,3)</f>
        <v>1459.86</v>
      </c>
      <c r="W124" s="95"/>
      <c r="X124" s="96"/>
      <c r="Y124" s="25">
        <f>$X$124+$W$124</f>
        <v>0</v>
      </c>
      <c r="Z124" s="24">
        <f>$T$124*$W$124</f>
        <v>0</v>
      </c>
      <c r="AA124" s="24">
        <f>$V$124*$X$124</f>
        <v>0</v>
      </c>
      <c r="AB124" s="24">
        <f>$AA$124+$Z$124</f>
        <v>0</v>
      </c>
      <c r="AC124" s="26"/>
      <c r="AD124" s="48"/>
    </row>
    <row r="125" spans="2:30" s="15" customFormat="1" ht="11.1" customHeight="1" outlineLevel="1" x14ac:dyDescent="0.15">
      <c r="B125" s="65">
        <v>20</v>
      </c>
      <c r="C125" s="66" t="s">
        <v>154</v>
      </c>
      <c r="D125" s="67" t="s">
        <v>66</v>
      </c>
      <c r="E125" s="67"/>
      <c r="F125" s="29">
        <v>2867.1579999999999</v>
      </c>
      <c r="G125" s="29">
        <v>2351.7919999999999</v>
      </c>
      <c r="H125" s="29">
        <v>2351.7089999999998</v>
      </c>
      <c r="I125" s="29">
        <v>2722.0529999999999</v>
      </c>
      <c r="J125" s="29">
        <v>1758.951</v>
      </c>
      <c r="K125" s="29">
        <v>2397.6309999999999</v>
      </c>
      <c r="L125" s="29">
        <v>1758.951</v>
      </c>
      <c r="M125" s="29">
        <v>2720.7719999999999</v>
      </c>
      <c r="N125" s="29">
        <v>2351.7800000000002</v>
      </c>
      <c r="O125" s="29"/>
      <c r="P125" s="29"/>
      <c r="Q125" s="29"/>
      <c r="R125" s="29"/>
      <c r="S125" s="29"/>
      <c r="T125" s="29">
        <v>33601.495999999999</v>
      </c>
      <c r="U125" s="17"/>
      <c r="V125" s="29">
        <v>33601.495999999999</v>
      </c>
      <c r="W125" s="97"/>
      <c r="X125" s="100"/>
      <c r="Y125" s="17">
        <f>$AB$125/$V$125</f>
        <v>0</v>
      </c>
      <c r="Z125" s="17"/>
      <c r="AA125" s="17"/>
      <c r="AB125" s="17"/>
      <c r="AC125" s="18" t="s">
        <v>155</v>
      </c>
      <c r="AD125" s="46"/>
    </row>
    <row r="126" spans="2:30" s="19" customFormat="1" ht="11.1" customHeight="1" outlineLevel="1" x14ac:dyDescent="0.2">
      <c r="B126" s="68"/>
      <c r="C126" s="69" t="s">
        <v>31</v>
      </c>
      <c r="D126" s="70" t="s">
        <v>66</v>
      </c>
      <c r="E126" s="70"/>
      <c r="F126" s="30">
        <v>2867.1579999999999</v>
      </c>
      <c r="G126" s="30">
        <v>2351.7919999999999</v>
      </c>
      <c r="H126" s="30">
        <v>2351.7089999999998</v>
      </c>
      <c r="I126" s="30">
        <v>2722.0529999999999</v>
      </c>
      <c r="J126" s="30">
        <v>1758.951</v>
      </c>
      <c r="K126" s="30">
        <v>2397.6309999999999</v>
      </c>
      <c r="L126" s="30">
        <v>1758.951</v>
      </c>
      <c r="M126" s="30">
        <v>2720.7719999999999</v>
      </c>
      <c r="N126" s="30">
        <v>2351.7800000000002</v>
      </c>
      <c r="O126" s="30"/>
      <c r="P126" s="30"/>
      <c r="Q126" s="30"/>
      <c r="R126" s="30"/>
      <c r="S126" s="30"/>
      <c r="T126" s="30">
        <f>$F$126+$G$126+$H$126+$I$126+$J$126+$K$126+$L$126+$M$126+$N$126+$O$126+$P$126+$Q$126+$R$126+$S$126</f>
        <v>21280.796999999999</v>
      </c>
      <c r="U126" s="20">
        <v>1</v>
      </c>
      <c r="V126" s="21">
        <f>ROUND($T$126*$U$126,3)</f>
        <v>21280.796999999999</v>
      </c>
      <c r="W126" s="94"/>
      <c r="X126" s="98"/>
      <c r="Y126" s="40">
        <f>$X$126+$W$126</f>
        <v>0</v>
      </c>
      <c r="Z126" s="21">
        <f>$T$126*$W$126</f>
        <v>0</v>
      </c>
      <c r="AA126" s="21">
        <f>$V$126*$X$126</f>
        <v>0</v>
      </c>
      <c r="AB126" s="21">
        <f>$AA$126+$Z$126</f>
        <v>0</v>
      </c>
      <c r="AC126" s="21"/>
      <c r="AD126" s="47"/>
    </row>
    <row r="127" spans="2:30" s="1" customFormat="1" ht="44.1" customHeight="1" outlineLevel="1" x14ac:dyDescent="0.2">
      <c r="B127" s="71"/>
      <c r="C127" s="72" t="s">
        <v>68</v>
      </c>
      <c r="D127" s="73" t="s">
        <v>69</v>
      </c>
      <c r="E127" s="73"/>
      <c r="F127" s="31">
        <v>2867.1579999999999</v>
      </c>
      <c r="G127" s="31">
        <v>2351.7919999999999</v>
      </c>
      <c r="H127" s="31">
        <v>2351.7089999999998</v>
      </c>
      <c r="I127" s="31">
        <v>2722.0529999999999</v>
      </c>
      <c r="J127" s="31">
        <v>1758.951</v>
      </c>
      <c r="K127" s="31">
        <v>2397.6309999999999</v>
      </c>
      <c r="L127" s="31">
        <v>1758.951</v>
      </c>
      <c r="M127" s="31">
        <v>2720.7719999999999</v>
      </c>
      <c r="N127" s="31">
        <v>2351.7800000000002</v>
      </c>
      <c r="O127" s="31"/>
      <c r="P127" s="31"/>
      <c r="Q127" s="31"/>
      <c r="R127" s="31"/>
      <c r="S127" s="31"/>
      <c r="T127" s="31">
        <f>$F$127+$G$127+$H$127+$I$127+$J$127+$K$127+$L$127+$M$127+$N$127+$O$127+$P$127+$Q$127+$R$127+$S$127</f>
        <v>21280.796999999999</v>
      </c>
      <c r="U127" s="25">
        <v>0.15</v>
      </c>
      <c r="V127" s="24">
        <f>ROUND($T$127*$U$127,3)</f>
        <v>3192.12</v>
      </c>
      <c r="W127" s="95"/>
      <c r="X127" s="96"/>
      <c r="Y127" s="25">
        <f>$X$127+$W$127</f>
        <v>0</v>
      </c>
      <c r="Z127" s="24">
        <f>$T$127*$W$127</f>
        <v>0</v>
      </c>
      <c r="AA127" s="24">
        <f>$V$127*$X$127</f>
        <v>0</v>
      </c>
      <c r="AB127" s="24">
        <f>$AA$127+$Z$127</f>
        <v>0</v>
      </c>
      <c r="AC127" s="26" t="s">
        <v>81</v>
      </c>
      <c r="AD127" s="48"/>
    </row>
    <row r="128" spans="2:30" s="1" customFormat="1" ht="21.95" customHeight="1" outlineLevel="1" x14ac:dyDescent="0.2">
      <c r="B128" s="71"/>
      <c r="C128" s="77" t="s">
        <v>210</v>
      </c>
      <c r="D128" s="73" t="s">
        <v>69</v>
      </c>
      <c r="E128" s="73"/>
      <c r="F128" s="31">
        <v>2867.1579999999999</v>
      </c>
      <c r="G128" s="31">
        <v>2351.7919999999999</v>
      </c>
      <c r="H128" s="31">
        <v>2351.7089999999998</v>
      </c>
      <c r="I128" s="31">
        <v>2722.0529999999999</v>
      </c>
      <c r="J128" s="31">
        <v>1758.951</v>
      </c>
      <c r="K128" s="31">
        <v>2397.6309999999999</v>
      </c>
      <c r="L128" s="31">
        <v>1758.951</v>
      </c>
      <c r="M128" s="31">
        <v>2720.7719999999999</v>
      </c>
      <c r="N128" s="31">
        <v>2351.7800000000002</v>
      </c>
      <c r="O128" s="31"/>
      <c r="P128" s="31"/>
      <c r="Q128" s="31"/>
      <c r="R128" s="31"/>
      <c r="S128" s="31"/>
      <c r="T128" s="31">
        <f>$F$128+$G$128+$H$128+$I$128+$J$128+$K$128+$L$128+$M$128+$N$128+$O$128+$P$128+$Q$128+$R$128+$S$128</f>
        <v>21280.796999999999</v>
      </c>
      <c r="U128" s="28">
        <v>2</v>
      </c>
      <c r="V128" s="24">
        <f>ROUND($T$128*$U$128,3)</f>
        <v>42561.593999999997</v>
      </c>
      <c r="W128" s="95"/>
      <c r="X128" s="96"/>
      <c r="Y128" s="25">
        <f>$X$128+$W$128</f>
        <v>0</v>
      </c>
      <c r="Z128" s="24">
        <f>$T$128*$W$128</f>
        <v>0</v>
      </c>
      <c r="AA128" s="24">
        <f>$V$128*$X$128</f>
        <v>0</v>
      </c>
      <c r="AB128" s="24">
        <f>$AA$128+$Z$128</f>
        <v>0</v>
      </c>
      <c r="AC128" s="26"/>
      <c r="AD128" s="48"/>
    </row>
    <row r="129" spans="2:30" s="15" customFormat="1" ht="21.95" customHeight="1" outlineLevel="1" x14ac:dyDescent="0.15">
      <c r="B129" s="65">
        <v>21</v>
      </c>
      <c r="C129" s="66" t="s">
        <v>156</v>
      </c>
      <c r="D129" s="67" t="s">
        <v>66</v>
      </c>
      <c r="E129" s="67"/>
      <c r="F129" s="17"/>
      <c r="G129" s="87">
        <f>G130</f>
        <v>1.26</v>
      </c>
      <c r="H129" s="87">
        <f>H130</f>
        <v>1.26</v>
      </c>
      <c r="I129" s="17"/>
      <c r="J129" s="17"/>
      <c r="K129" s="17"/>
      <c r="L129" s="17"/>
      <c r="M129" s="17"/>
      <c r="N129" s="87">
        <f>N130</f>
        <v>1.26</v>
      </c>
      <c r="O129" s="87"/>
      <c r="P129" s="17"/>
      <c r="Q129" s="17"/>
      <c r="R129" s="17"/>
      <c r="S129" s="87"/>
      <c r="T129" s="87">
        <f>SUM(F129:S129)</f>
        <v>3.7800000000000002</v>
      </c>
      <c r="U129" s="17"/>
      <c r="V129" s="16">
        <f>V130</f>
        <v>3.78</v>
      </c>
      <c r="W129" s="42"/>
      <c r="X129" s="42"/>
      <c r="Y129" s="17">
        <f>$AB$129/$V$129</f>
        <v>0</v>
      </c>
      <c r="Z129" s="17"/>
      <c r="AA129" s="17"/>
      <c r="AB129" s="17"/>
      <c r="AC129" s="82" t="s">
        <v>214</v>
      </c>
      <c r="AD129" s="46"/>
    </row>
    <row r="130" spans="2:30" s="19" customFormat="1" ht="11.1" customHeight="1" outlineLevel="1" x14ac:dyDescent="0.2">
      <c r="B130" s="68"/>
      <c r="C130" s="69" t="s">
        <v>31</v>
      </c>
      <c r="D130" s="70" t="s">
        <v>66</v>
      </c>
      <c r="E130" s="70"/>
      <c r="F130" s="21"/>
      <c r="G130" s="88">
        <f>7*(0.25-0.07)</f>
        <v>1.26</v>
      </c>
      <c r="H130" s="88">
        <f>7*(0.25-0.07)</f>
        <v>1.26</v>
      </c>
      <c r="I130" s="21"/>
      <c r="J130" s="21"/>
      <c r="K130" s="21"/>
      <c r="L130" s="21"/>
      <c r="M130" s="21"/>
      <c r="N130" s="88">
        <f>7*(0.25-0.07)</f>
        <v>1.26</v>
      </c>
      <c r="O130" s="88"/>
      <c r="P130" s="21"/>
      <c r="Q130" s="21"/>
      <c r="R130" s="21"/>
      <c r="S130" s="88"/>
      <c r="T130" s="88">
        <f t="shared" ref="T130:T134" si="1">SUM(F130:S130)</f>
        <v>3.7800000000000002</v>
      </c>
      <c r="U130" s="20">
        <v>1</v>
      </c>
      <c r="V130" s="21">
        <f>ROUND($T$130*$U$130,3)</f>
        <v>3.78</v>
      </c>
      <c r="W130" s="94"/>
      <c r="X130" s="98"/>
      <c r="Y130" s="39">
        <f>$X$130+$W$130</f>
        <v>0</v>
      </c>
      <c r="Z130" s="21">
        <f>$T$130*$W$130</f>
        <v>0</v>
      </c>
      <c r="AA130" s="21">
        <f>$V$130*$X$130</f>
        <v>0</v>
      </c>
      <c r="AB130" s="21">
        <f>$AA$130+$Z$130</f>
        <v>0</v>
      </c>
      <c r="AC130" s="21"/>
      <c r="AD130" s="47"/>
    </row>
    <row r="131" spans="2:30" s="1" customFormat="1" ht="44.1" customHeight="1" outlineLevel="1" x14ac:dyDescent="0.2">
      <c r="B131" s="71"/>
      <c r="C131" s="72" t="s">
        <v>68</v>
      </c>
      <c r="D131" s="73" t="s">
        <v>69</v>
      </c>
      <c r="E131" s="73"/>
      <c r="F131" s="24"/>
      <c r="G131" s="85">
        <f t="shared" ref="G131:H134" si="2">G130</f>
        <v>1.26</v>
      </c>
      <c r="H131" s="85">
        <f t="shared" si="2"/>
        <v>1.26</v>
      </c>
      <c r="I131" s="24"/>
      <c r="J131" s="24"/>
      <c r="K131" s="24"/>
      <c r="L131" s="24"/>
      <c r="M131" s="24"/>
      <c r="N131" s="85">
        <f t="shared" ref="N131:N134" si="3">N130</f>
        <v>1.26</v>
      </c>
      <c r="O131" s="85"/>
      <c r="P131" s="24"/>
      <c r="Q131" s="24"/>
      <c r="R131" s="24"/>
      <c r="S131" s="85"/>
      <c r="T131" s="85">
        <f t="shared" si="1"/>
        <v>3.7800000000000002</v>
      </c>
      <c r="U131" s="25">
        <v>0.15</v>
      </c>
      <c r="V131" s="24">
        <f>ROUND($T$131*$U$131,3)</f>
        <v>0.56699999999999995</v>
      </c>
      <c r="W131" s="95"/>
      <c r="X131" s="96"/>
      <c r="Y131" s="25">
        <f>$X$131+$W$131</f>
        <v>0</v>
      </c>
      <c r="Z131" s="24">
        <f>$T$131*$W$131</f>
        <v>0</v>
      </c>
      <c r="AA131" s="24">
        <f>$V$131*$X$131</f>
        <v>0</v>
      </c>
      <c r="AB131" s="24">
        <f>$AA$131+$Z$131</f>
        <v>0</v>
      </c>
      <c r="AC131" s="26" t="s">
        <v>81</v>
      </c>
      <c r="AD131" s="48"/>
    </row>
    <row r="132" spans="2:30" s="1" customFormat="1" ht="21.95" customHeight="1" outlineLevel="1" x14ac:dyDescent="0.2">
      <c r="B132" s="71"/>
      <c r="C132" s="72" t="s">
        <v>157</v>
      </c>
      <c r="D132" s="73" t="s">
        <v>69</v>
      </c>
      <c r="E132" s="73"/>
      <c r="F132" s="24"/>
      <c r="G132" s="85">
        <f t="shared" si="2"/>
        <v>1.26</v>
      </c>
      <c r="H132" s="85">
        <f t="shared" si="2"/>
        <v>1.26</v>
      </c>
      <c r="I132" s="24"/>
      <c r="J132" s="24"/>
      <c r="K132" s="24"/>
      <c r="L132" s="24"/>
      <c r="M132" s="24"/>
      <c r="N132" s="85">
        <f t="shared" si="3"/>
        <v>1.26</v>
      </c>
      <c r="O132" s="85"/>
      <c r="P132" s="24"/>
      <c r="Q132" s="24"/>
      <c r="R132" s="24"/>
      <c r="S132" s="85"/>
      <c r="T132" s="85">
        <f t="shared" si="1"/>
        <v>3.7800000000000002</v>
      </c>
      <c r="U132" s="24">
        <f>0.5</f>
        <v>0.5</v>
      </c>
      <c r="V132" s="24">
        <f>ROUND($T$132*$U$132,3)</f>
        <v>1.89</v>
      </c>
      <c r="W132" s="95"/>
      <c r="X132" s="96"/>
      <c r="Y132" s="25">
        <f>$X$132+$W$132</f>
        <v>0</v>
      </c>
      <c r="Z132" s="24">
        <f>$T$132*$W$132</f>
        <v>0</v>
      </c>
      <c r="AA132" s="24">
        <f>$V$132*$X$132</f>
        <v>0</v>
      </c>
      <c r="AB132" s="24">
        <f>$AA$132+$Z$132</f>
        <v>0</v>
      </c>
      <c r="AC132" s="26"/>
      <c r="AD132" s="48"/>
    </row>
    <row r="133" spans="2:30" s="1" customFormat="1" ht="21.95" customHeight="1" outlineLevel="1" x14ac:dyDescent="0.2">
      <c r="B133" s="71"/>
      <c r="C133" s="72" t="s">
        <v>158</v>
      </c>
      <c r="D133" s="73" t="s">
        <v>66</v>
      </c>
      <c r="E133" s="73" t="s">
        <v>72</v>
      </c>
      <c r="F133" s="24"/>
      <c r="G133" s="85">
        <f t="shared" si="2"/>
        <v>1.26</v>
      </c>
      <c r="H133" s="85">
        <f t="shared" si="2"/>
        <v>1.26</v>
      </c>
      <c r="I133" s="24"/>
      <c r="J133" s="24"/>
      <c r="K133" s="24"/>
      <c r="L133" s="24"/>
      <c r="M133" s="24"/>
      <c r="N133" s="85">
        <f t="shared" si="3"/>
        <v>1.26</v>
      </c>
      <c r="O133" s="85"/>
      <c r="P133" s="24"/>
      <c r="Q133" s="24"/>
      <c r="R133" s="24"/>
      <c r="S133" s="85"/>
      <c r="T133" s="85">
        <f t="shared" si="1"/>
        <v>3.7800000000000002</v>
      </c>
      <c r="U133" s="24">
        <f>1.02</f>
        <v>1.02</v>
      </c>
      <c r="V133" s="24">
        <f>ROUND($T$133*$U$133,3)</f>
        <v>3.8559999999999999</v>
      </c>
      <c r="W133" s="95"/>
      <c r="X133" s="96"/>
      <c r="Y133" s="41">
        <f>$X$133+$W$133</f>
        <v>0</v>
      </c>
      <c r="Z133" s="24">
        <f>$T$133*$W$133</f>
        <v>0</v>
      </c>
      <c r="AA133" s="24">
        <f>$V$133*$X$133</f>
        <v>0</v>
      </c>
      <c r="AB133" s="24">
        <f>$AA$133+$Z$133</f>
        <v>0</v>
      </c>
      <c r="AC133" s="26"/>
      <c r="AD133" s="48"/>
    </row>
    <row r="134" spans="2:30" s="1" customFormat="1" ht="11.1" customHeight="1" outlineLevel="1" x14ac:dyDescent="0.2">
      <c r="B134" s="71"/>
      <c r="C134" s="72" t="s">
        <v>73</v>
      </c>
      <c r="D134" s="73" t="s">
        <v>69</v>
      </c>
      <c r="E134" s="73"/>
      <c r="F134" s="24"/>
      <c r="G134" s="85">
        <f t="shared" si="2"/>
        <v>1.26</v>
      </c>
      <c r="H134" s="85">
        <f t="shared" si="2"/>
        <v>1.26</v>
      </c>
      <c r="I134" s="24"/>
      <c r="J134" s="24"/>
      <c r="K134" s="24"/>
      <c r="L134" s="24"/>
      <c r="M134" s="24"/>
      <c r="N134" s="85">
        <f t="shared" si="3"/>
        <v>1.26</v>
      </c>
      <c r="O134" s="85"/>
      <c r="P134" s="24"/>
      <c r="Q134" s="24"/>
      <c r="R134" s="24"/>
      <c r="S134" s="85"/>
      <c r="T134" s="85">
        <f t="shared" si="1"/>
        <v>3.7800000000000002</v>
      </c>
      <c r="U134" s="28">
        <v>7</v>
      </c>
      <c r="V134" s="24">
        <f>ROUND($T$134*$U$134,3)</f>
        <v>26.46</v>
      </c>
      <c r="W134" s="95"/>
      <c r="X134" s="96"/>
      <c r="Y134" s="25">
        <f>$X$134+$W$134</f>
        <v>0</v>
      </c>
      <c r="Z134" s="24">
        <f>$T$134*$W$134</f>
        <v>0</v>
      </c>
      <c r="AA134" s="24">
        <f>$V$134*$X$134</f>
        <v>0</v>
      </c>
      <c r="AB134" s="24">
        <f>$AA$134+$Z$134</f>
        <v>0</v>
      </c>
      <c r="AC134" s="26"/>
      <c r="AD134" s="48"/>
    </row>
    <row r="135" spans="2:30" s="4" customFormat="1" ht="12" customHeight="1" outlineLevel="1" x14ac:dyDescent="0.2">
      <c r="B135" s="62"/>
      <c r="C135" s="63" t="s">
        <v>159</v>
      </c>
      <c r="D135" s="64"/>
      <c r="E135" s="64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44"/>
      <c r="X135" s="44"/>
      <c r="Y135" s="11"/>
      <c r="Z135" s="13"/>
      <c r="AA135" s="13"/>
      <c r="AB135" s="13"/>
      <c r="AC135" s="14"/>
      <c r="AD135" s="49"/>
    </row>
    <row r="136" spans="2:30" s="15" customFormat="1" ht="42" customHeight="1" outlineLevel="1" x14ac:dyDescent="0.15">
      <c r="B136" s="65">
        <v>22</v>
      </c>
      <c r="C136" s="66" t="s">
        <v>160</v>
      </c>
      <c r="D136" s="67" t="s">
        <v>66</v>
      </c>
      <c r="E136" s="67"/>
      <c r="F136" s="16">
        <v>57.734999999999999</v>
      </c>
      <c r="G136" s="16">
        <v>50.832999999999998</v>
      </c>
      <c r="H136" s="16">
        <v>61.241999999999997</v>
      </c>
      <c r="I136" s="16">
        <v>56.575000000000003</v>
      </c>
      <c r="J136" s="16">
        <v>50.673999999999999</v>
      </c>
      <c r="K136" s="16">
        <v>56.396000000000001</v>
      </c>
      <c r="L136" s="16">
        <v>50.673999999999999</v>
      </c>
      <c r="M136" s="16">
        <v>59.152000000000001</v>
      </c>
      <c r="N136" s="16">
        <v>55.69</v>
      </c>
      <c r="O136" s="16"/>
      <c r="P136" s="16"/>
      <c r="Q136" s="16"/>
      <c r="R136" s="16"/>
      <c r="S136" s="16"/>
      <c r="T136" s="16">
        <v>786.56100000000004</v>
      </c>
      <c r="U136" s="17"/>
      <c r="V136" s="16">
        <v>786.56100000000004</v>
      </c>
      <c r="W136" s="42"/>
      <c r="X136" s="42"/>
      <c r="Y136" s="17">
        <f>$AB$136/$V$136</f>
        <v>0</v>
      </c>
      <c r="Z136" s="17"/>
      <c r="AA136" s="17"/>
      <c r="AB136" s="17"/>
      <c r="AC136" s="18" t="s">
        <v>161</v>
      </c>
      <c r="AD136" s="46"/>
    </row>
    <row r="137" spans="2:30" s="19" customFormat="1" ht="11.1" customHeight="1" outlineLevel="1" x14ac:dyDescent="0.2">
      <c r="B137" s="68"/>
      <c r="C137" s="69" t="s">
        <v>31</v>
      </c>
      <c r="D137" s="70" t="s">
        <v>66</v>
      </c>
      <c r="E137" s="70"/>
      <c r="F137" s="20">
        <v>57.734999999999999</v>
      </c>
      <c r="G137" s="20">
        <v>50.832999999999998</v>
      </c>
      <c r="H137" s="20">
        <v>61.241999999999997</v>
      </c>
      <c r="I137" s="20">
        <v>56.575000000000003</v>
      </c>
      <c r="J137" s="20">
        <v>50.673999999999999</v>
      </c>
      <c r="K137" s="20">
        <v>56.396000000000001</v>
      </c>
      <c r="L137" s="20">
        <v>50.673999999999999</v>
      </c>
      <c r="M137" s="20">
        <v>59.152000000000001</v>
      </c>
      <c r="N137" s="20">
        <v>55.69</v>
      </c>
      <c r="O137" s="20"/>
      <c r="P137" s="20"/>
      <c r="Q137" s="20"/>
      <c r="R137" s="20"/>
      <c r="S137" s="20"/>
      <c r="T137" s="20">
        <f>$F$137+$G$137+$H$137+$I$137+$J$137+$K$137+$L$137+$M$137+$N$137+$O$137+$P$137+$Q$137+$R$137+$S$137</f>
        <v>498.97099999999995</v>
      </c>
      <c r="U137" s="20">
        <v>1</v>
      </c>
      <c r="V137" s="21">
        <f>ROUND($T$137*$U$137,3)</f>
        <v>498.971</v>
      </c>
      <c r="W137" s="94"/>
      <c r="X137" s="98"/>
      <c r="Y137" s="40">
        <f>$X$137+$W$137</f>
        <v>0</v>
      </c>
      <c r="Z137" s="21">
        <f>$T$137*$W$137</f>
        <v>0</v>
      </c>
      <c r="AA137" s="21">
        <f>$V$137*$X$137</f>
        <v>0</v>
      </c>
      <c r="AB137" s="21">
        <f>$AA$137+$Z$137</f>
        <v>0</v>
      </c>
      <c r="AC137" s="21"/>
      <c r="AD137" s="47"/>
    </row>
    <row r="138" spans="2:30" s="1" customFormat="1" ht="21.95" customHeight="1" outlineLevel="1" x14ac:dyDescent="0.2">
      <c r="B138" s="71"/>
      <c r="C138" s="72" t="s">
        <v>125</v>
      </c>
      <c r="D138" s="73" t="s">
        <v>66</v>
      </c>
      <c r="E138" s="73"/>
      <c r="F138" s="23">
        <v>74.98</v>
      </c>
      <c r="G138" s="23">
        <v>65.903000000000006</v>
      </c>
      <c r="H138" s="23">
        <v>77.122</v>
      </c>
      <c r="I138" s="23">
        <v>69.212000000000003</v>
      </c>
      <c r="J138" s="23">
        <v>65.125</v>
      </c>
      <c r="K138" s="23">
        <v>72.337999999999994</v>
      </c>
      <c r="L138" s="23">
        <v>65.125</v>
      </c>
      <c r="M138" s="23">
        <v>74.331000000000003</v>
      </c>
      <c r="N138" s="23">
        <v>71.061000000000007</v>
      </c>
      <c r="O138" s="23"/>
      <c r="P138" s="23"/>
      <c r="Q138" s="23"/>
      <c r="R138" s="23"/>
      <c r="S138" s="23"/>
      <c r="T138" s="23">
        <f>$F$138+$G$138+$H$138+$I$138+$J$138+$K$138+$L$138+$M$138+$N$138+$O$138+$P$138+$Q$138+$R$138+$S$138</f>
        <v>635.197</v>
      </c>
      <c r="U138" s="25">
        <v>1.05</v>
      </c>
      <c r="V138" s="24">
        <f>ROUND($T$138*$U$138,3)</f>
        <v>666.95699999999999</v>
      </c>
      <c r="W138" s="95"/>
      <c r="X138" s="96"/>
      <c r="Y138" s="25">
        <f>$X$138+$W$138</f>
        <v>0</v>
      </c>
      <c r="Z138" s="24">
        <f>$T$138*$W$138</f>
        <v>0</v>
      </c>
      <c r="AA138" s="24">
        <f>$V$138*$X$138</f>
        <v>0</v>
      </c>
      <c r="AB138" s="24">
        <f>$AA$138+$Z$138</f>
        <v>0</v>
      </c>
      <c r="AC138" s="26" t="s">
        <v>126</v>
      </c>
      <c r="AD138" s="48"/>
    </row>
    <row r="139" spans="2:30" s="1" customFormat="1" ht="11.1" customHeight="1" outlineLevel="1" x14ac:dyDescent="0.2">
      <c r="B139" s="71"/>
      <c r="C139" s="72" t="s">
        <v>127</v>
      </c>
      <c r="D139" s="73" t="s">
        <v>79</v>
      </c>
      <c r="E139" s="73"/>
      <c r="F139" s="23">
        <v>74.98</v>
      </c>
      <c r="G139" s="23">
        <v>65.903000000000006</v>
      </c>
      <c r="H139" s="23">
        <v>77.122</v>
      </c>
      <c r="I139" s="23">
        <v>69.212000000000003</v>
      </c>
      <c r="J139" s="23">
        <v>65.125</v>
      </c>
      <c r="K139" s="23">
        <v>72.337999999999994</v>
      </c>
      <c r="L139" s="23">
        <v>65.125</v>
      </c>
      <c r="M139" s="23">
        <v>74.331000000000003</v>
      </c>
      <c r="N139" s="23">
        <v>71.061000000000007</v>
      </c>
      <c r="O139" s="23"/>
      <c r="P139" s="23"/>
      <c r="Q139" s="23"/>
      <c r="R139" s="23"/>
      <c r="S139" s="23"/>
      <c r="T139" s="23">
        <f>$F$139+$G$139+$H$139+$I$139+$J$139+$K$139+$L$139+$M$139+$N$139+$O$139+$P$139+$Q$139+$R$139+$S$139</f>
        <v>635.197</v>
      </c>
      <c r="U139" s="25">
        <v>1.77</v>
      </c>
      <c r="V139" s="24">
        <f>ROUND($T$139*$U$139,3)</f>
        <v>1124.299</v>
      </c>
      <c r="W139" s="95"/>
      <c r="X139" s="96"/>
      <c r="Y139" s="25">
        <f>$X$139+$W$139</f>
        <v>0</v>
      </c>
      <c r="Z139" s="24">
        <f>$T$139*$W$139</f>
        <v>0</v>
      </c>
      <c r="AA139" s="24">
        <f>$V$139*$X$139</f>
        <v>0</v>
      </c>
      <c r="AB139" s="24">
        <f>$AA$139+$Z$139</f>
        <v>0</v>
      </c>
      <c r="AC139" s="26" t="s">
        <v>128</v>
      </c>
      <c r="AD139" s="48"/>
    </row>
    <row r="140" spans="2:30" s="1" customFormat="1" ht="11.1" customHeight="1" outlineLevel="1" x14ac:dyDescent="0.2">
      <c r="B140" s="71"/>
      <c r="C140" s="72" t="s">
        <v>129</v>
      </c>
      <c r="D140" s="73" t="s">
        <v>75</v>
      </c>
      <c r="E140" s="73"/>
      <c r="F140" s="23">
        <v>74.98</v>
      </c>
      <c r="G140" s="23">
        <v>65.903000000000006</v>
      </c>
      <c r="H140" s="23">
        <v>77.122</v>
      </c>
      <c r="I140" s="23">
        <v>69.212000000000003</v>
      </c>
      <c r="J140" s="23">
        <v>65.125</v>
      </c>
      <c r="K140" s="23">
        <v>72.337999999999994</v>
      </c>
      <c r="L140" s="23">
        <v>65.125</v>
      </c>
      <c r="M140" s="23">
        <v>74.331000000000003</v>
      </c>
      <c r="N140" s="23">
        <v>71.061000000000007</v>
      </c>
      <c r="O140" s="23"/>
      <c r="P140" s="23"/>
      <c r="Q140" s="23"/>
      <c r="R140" s="23"/>
      <c r="S140" s="23"/>
      <c r="T140" s="23">
        <f>$F$140+$G$140+$H$140+$I$140+$J$140+$K$140+$L$140+$M$140+$N$140+$O$140+$P$140+$Q$140+$R$140+$S$140</f>
        <v>635.197</v>
      </c>
      <c r="U140" s="25">
        <v>0.77</v>
      </c>
      <c r="V140" s="24">
        <f>ROUND($T$140*$U$140,3)</f>
        <v>489.10199999999998</v>
      </c>
      <c r="W140" s="95"/>
      <c r="X140" s="96"/>
      <c r="Y140" s="25">
        <f>$X$140+$W$140</f>
        <v>0</v>
      </c>
      <c r="Z140" s="24">
        <f>$T$140*$W$140</f>
        <v>0</v>
      </c>
      <c r="AA140" s="24">
        <f>$V$140*$X$140</f>
        <v>0</v>
      </c>
      <c r="AB140" s="24">
        <f>$AA$140+$Z$140</f>
        <v>0</v>
      </c>
      <c r="AC140" s="26" t="s">
        <v>130</v>
      </c>
      <c r="AD140" s="48"/>
    </row>
    <row r="141" spans="2:30" s="1" customFormat="1" ht="11.1" customHeight="1" outlineLevel="1" x14ac:dyDescent="0.2">
      <c r="B141" s="71"/>
      <c r="C141" s="72" t="s">
        <v>131</v>
      </c>
      <c r="D141" s="73" t="s">
        <v>75</v>
      </c>
      <c r="E141" s="73"/>
      <c r="F141" s="23">
        <v>74.98</v>
      </c>
      <c r="G141" s="23">
        <v>65.903000000000006</v>
      </c>
      <c r="H141" s="23">
        <v>77.122</v>
      </c>
      <c r="I141" s="23">
        <v>69.212000000000003</v>
      </c>
      <c r="J141" s="23">
        <v>65.125</v>
      </c>
      <c r="K141" s="23">
        <v>72.337999999999994</v>
      </c>
      <c r="L141" s="23">
        <v>65.125</v>
      </c>
      <c r="M141" s="23">
        <v>74.331000000000003</v>
      </c>
      <c r="N141" s="23">
        <v>71.061000000000007</v>
      </c>
      <c r="O141" s="23"/>
      <c r="P141" s="23"/>
      <c r="Q141" s="23"/>
      <c r="R141" s="23"/>
      <c r="S141" s="23"/>
      <c r="T141" s="23">
        <f>$F$141+$G$141+$H$141+$I$141+$J$141+$K$141+$L$141+$M$141+$N$141+$O$141+$P$141+$Q$141+$R$141+$S$141</f>
        <v>635.197</v>
      </c>
      <c r="U141" s="25">
        <v>2.69</v>
      </c>
      <c r="V141" s="24">
        <f>ROUND($T$141*$U$141,3)</f>
        <v>1708.68</v>
      </c>
      <c r="W141" s="95"/>
      <c r="X141" s="96"/>
      <c r="Y141" s="25">
        <f>$X$141+$W$141</f>
        <v>0</v>
      </c>
      <c r="Z141" s="24">
        <f>$T$141*$W$141</f>
        <v>0</v>
      </c>
      <c r="AA141" s="24">
        <f>$V$141*$X$141</f>
        <v>0</v>
      </c>
      <c r="AB141" s="24">
        <f>$AA$141+$Z$141</f>
        <v>0</v>
      </c>
      <c r="AC141" s="26" t="s">
        <v>130</v>
      </c>
      <c r="AD141" s="48"/>
    </row>
    <row r="142" spans="2:30" s="1" customFormat="1" ht="11.1" customHeight="1" outlineLevel="1" x14ac:dyDescent="0.2">
      <c r="B142" s="71"/>
      <c r="C142" s="72" t="s">
        <v>132</v>
      </c>
      <c r="D142" s="73" t="s">
        <v>79</v>
      </c>
      <c r="E142" s="73"/>
      <c r="F142" s="23">
        <v>74.98</v>
      </c>
      <c r="G142" s="23">
        <v>65.903000000000006</v>
      </c>
      <c r="H142" s="23">
        <v>77.122</v>
      </c>
      <c r="I142" s="23">
        <v>69.212000000000003</v>
      </c>
      <c r="J142" s="23">
        <v>65.125</v>
      </c>
      <c r="K142" s="23">
        <v>72.337999999999994</v>
      </c>
      <c r="L142" s="23">
        <v>65.125</v>
      </c>
      <c r="M142" s="23">
        <v>74.331000000000003</v>
      </c>
      <c r="N142" s="23">
        <v>71.061000000000007</v>
      </c>
      <c r="O142" s="23"/>
      <c r="P142" s="23"/>
      <c r="Q142" s="23"/>
      <c r="R142" s="23"/>
      <c r="S142" s="23"/>
      <c r="T142" s="23">
        <f>$F$142+$G$142+$H$142+$I$142+$J$142+$K$142+$L$142+$M$142+$N$142+$O$142+$P$142+$Q$142+$R$142+$S$142</f>
        <v>635.197</v>
      </c>
      <c r="U142" s="25">
        <v>18.55</v>
      </c>
      <c r="V142" s="24">
        <f>ROUND($T$142*$U$142,3)</f>
        <v>11782.904</v>
      </c>
      <c r="W142" s="95"/>
      <c r="X142" s="96"/>
      <c r="Y142" s="25">
        <f>$X$142+$W$142</f>
        <v>0</v>
      </c>
      <c r="Z142" s="24">
        <f>$T$142*$W$142</f>
        <v>0</v>
      </c>
      <c r="AA142" s="24">
        <f>$V$142*$X$142</f>
        <v>0</v>
      </c>
      <c r="AB142" s="24">
        <f>$AA$142+$Z$142</f>
        <v>0</v>
      </c>
      <c r="AC142" s="26" t="s">
        <v>130</v>
      </c>
      <c r="AD142" s="48"/>
    </row>
    <row r="143" spans="2:30" s="1" customFormat="1" ht="11.1" customHeight="1" outlineLevel="1" x14ac:dyDescent="0.2">
      <c r="B143" s="71"/>
      <c r="C143" s="72" t="s">
        <v>133</v>
      </c>
      <c r="D143" s="73" t="s">
        <v>79</v>
      </c>
      <c r="E143" s="73"/>
      <c r="F143" s="23">
        <v>74.98</v>
      </c>
      <c r="G143" s="23">
        <v>65.903000000000006</v>
      </c>
      <c r="H143" s="23">
        <v>77.122</v>
      </c>
      <c r="I143" s="23">
        <v>69.212000000000003</v>
      </c>
      <c r="J143" s="23">
        <v>65.125</v>
      </c>
      <c r="K143" s="23">
        <v>72.337999999999994</v>
      </c>
      <c r="L143" s="23">
        <v>65.125</v>
      </c>
      <c r="M143" s="23">
        <v>74.331000000000003</v>
      </c>
      <c r="N143" s="23">
        <v>71.061000000000007</v>
      </c>
      <c r="O143" s="23"/>
      <c r="P143" s="23"/>
      <c r="Q143" s="23"/>
      <c r="R143" s="23"/>
      <c r="S143" s="23"/>
      <c r="T143" s="23">
        <f>$F$143+$G$143+$H$143+$I$143+$J$143+$K$143+$L$143+$M$143+$N$143+$O$143+$P$143+$Q$143+$R$143+$S$143</f>
        <v>635.197</v>
      </c>
      <c r="U143" s="25">
        <v>4.95</v>
      </c>
      <c r="V143" s="24">
        <f>ROUND($T$143*$U$143,3)</f>
        <v>3144.2249999999999</v>
      </c>
      <c r="W143" s="95"/>
      <c r="X143" s="96"/>
      <c r="Y143" s="25">
        <f>$X$143+$W$143</f>
        <v>0</v>
      </c>
      <c r="Z143" s="24">
        <f>$T$143*$W$143</f>
        <v>0</v>
      </c>
      <c r="AA143" s="24">
        <f>$V$143*$X$143</f>
        <v>0</v>
      </c>
      <c r="AB143" s="24">
        <f>$AA$143+$Z$143</f>
        <v>0</v>
      </c>
      <c r="AC143" s="26" t="s">
        <v>130</v>
      </c>
      <c r="AD143" s="48"/>
    </row>
    <row r="144" spans="2:30" s="1" customFormat="1" ht="21.95" customHeight="1" outlineLevel="1" x14ac:dyDescent="0.2">
      <c r="B144" s="71"/>
      <c r="C144" s="72" t="s">
        <v>134</v>
      </c>
      <c r="D144" s="73" t="s">
        <v>75</v>
      </c>
      <c r="E144" s="73"/>
      <c r="F144" s="23">
        <v>57.734999999999999</v>
      </c>
      <c r="G144" s="23">
        <v>50.832999999999998</v>
      </c>
      <c r="H144" s="23">
        <v>61.241999999999997</v>
      </c>
      <c r="I144" s="23">
        <v>56.575000000000003</v>
      </c>
      <c r="J144" s="23">
        <v>50.673999999999999</v>
      </c>
      <c r="K144" s="23">
        <v>56.396000000000001</v>
      </c>
      <c r="L144" s="23">
        <v>50.673999999999999</v>
      </c>
      <c r="M144" s="23">
        <v>59.152000000000001</v>
      </c>
      <c r="N144" s="23">
        <v>55.69</v>
      </c>
      <c r="O144" s="23"/>
      <c r="P144" s="23"/>
      <c r="Q144" s="23"/>
      <c r="R144" s="23"/>
      <c r="S144" s="23"/>
      <c r="T144" s="23">
        <f>$F$144+$G$144+$H$144+$I$144+$J$144+$K$144+$L$144+$M$144+$N$144+$O$144+$P$144+$Q$144+$R$144+$S$144</f>
        <v>498.97099999999995</v>
      </c>
      <c r="U144" s="28">
        <v>2</v>
      </c>
      <c r="V144" s="24">
        <f>ROUND($T$144*$U$144,3)</f>
        <v>997.94200000000001</v>
      </c>
      <c r="W144" s="95"/>
      <c r="X144" s="96"/>
      <c r="Y144" s="25">
        <f>$X$144+$W$144</f>
        <v>0</v>
      </c>
      <c r="Z144" s="24">
        <f>$T$144*$W$144</f>
        <v>0</v>
      </c>
      <c r="AA144" s="24">
        <f>$V$144*$X$144</f>
        <v>0</v>
      </c>
      <c r="AB144" s="24">
        <f>$AA$144+$Z$144</f>
        <v>0</v>
      </c>
      <c r="AC144" s="26"/>
      <c r="AD144" s="48"/>
    </row>
    <row r="145" spans="2:30" s="1" customFormat="1" ht="11.1" customHeight="1" outlineLevel="1" x14ac:dyDescent="0.2">
      <c r="B145" s="71"/>
      <c r="C145" s="72" t="s">
        <v>135</v>
      </c>
      <c r="D145" s="73" t="s">
        <v>69</v>
      </c>
      <c r="E145" s="73"/>
      <c r="F145" s="23">
        <v>57.734999999999999</v>
      </c>
      <c r="G145" s="23">
        <v>50.832999999999998</v>
      </c>
      <c r="H145" s="23">
        <v>61.241999999999997</v>
      </c>
      <c r="I145" s="23">
        <v>56.575000000000003</v>
      </c>
      <c r="J145" s="23">
        <v>50.673999999999999</v>
      </c>
      <c r="K145" s="23">
        <v>56.396000000000001</v>
      </c>
      <c r="L145" s="23">
        <v>50.673999999999999</v>
      </c>
      <c r="M145" s="23">
        <v>59.152000000000001</v>
      </c>
      <c r="N145" s="23">
        <v>55.69</v>
      </c>
      <c r="O145" s="23"/>
      <c r="P145" s="23"/>
      <c r="Q145" s="23"/>
      <c r="R145" s="23"/>
      <c r="S145" s="23"/>
      <c r="T145" s="23">
        <f>$F$145+$G$145+$H$145+$I$145+$J$145+$K$145+$L$145+$M$145+$N$145+$O$145+$P$145+$Q$145+$R$145+$S$145</f>
        <v>498.97099999999995</v>
      </c>
      <c r="U145" s="28">
        <v>1</v>
      </c>
      <c r="V145" s="24">
        <f>ROUND($T$145*$U$145,3)</f>
        <v>498.971</v>
      </c>
      <c r="W145" s="95"/>
      <c r="X145" s="96"/>
      <c r="Y145" s="25">
        <f>$X$145+$W$145</f>
        <v>0</v>
      </c>
      <c r="Z145" s="24">
        <f>$T$145*$W$145</f>
        <v>0</v>
      </c>
      <c r="AA145" s="24">
        <f>$V$145*$X$145</f>
        <v>0</v>
      </c>
      <c r="AB145" s="24">
        <f>$AA$145+$Z$145</f>
        <v>0</v>
      </c>
      <c r="AC145" s="26"/>
      <c r="AD145" s="48"/>
    </row>
    <row r="146" spans="2:30" s="15" customFormat="1" ht="11.1" customHeight="1" outlineLevel="1" x14ac:dyDescent="0.15">
      <c r="B146" s="65">
        <v>23</v>
      </c>
      <c r="C146" s="66" t="s">
        <v>162</v>
      </c>
      <c r="D146" s="67" t="s">
        <v>66</v>
      </c>
      <c r="E146" s="67"/>
      <c r="F146" s="16">
        <v>435.988</v>
      </c>
      <c r="G146" s="16">
        <v>452.51</v>
      </c>
      <c r="H146" s="16">
        <v>452.51</v>
      </c>
      <c r="I146" s="16">
        <v>462.233</v>
      </c>
      <c r="J146" s="16">
        <v>490.45</v>
      </c>
      <c r="K146" s="16">
        <v>425.26299999999998</v>
      </c>
      <c r="L146" s="16">
        <v>490.45</v>
      </c>
      <c r="M146" s="16">
        <v>462.233</v>
      </c>
      <c r="N146" s="16">
        <v>452.51</v>
      </c>
      <c r="O146" s="16"/>
      <c r="P146" s="16"/>
      <c r="Q146" s="16"/>
      <c r="R146" s="16"/>
      <c r="S146" s="16"/>
      <c r="T146" s="29">
        <v>6634.85</v>
      </c>
      <c r="U146" s="17"/>
      <c r="V146" s="29">
        <v>6634.85</v>
      </c>
      <c r="W146" s="42"/>
      <c r="X146" s="42"/>
      <c r="Y146" s="17">
        <f>$AB$146/$V$146</f>
        <v>0</v>
      </c>
      <c r="Z146" s="17"/>
      <c r="AA146" s="17"/>
      <c r="AB146" s="17"/>
      <c r="AC146" s="18"/>
      <c r="AD146" s="46"/>
    </row>
    <row r="147" spans="2:30" s="19" customFormat="1" ht="11.1" customHeight="1" outlineLevel="1" x14ac:dyDescent="0.2">
      <c r="B147" s="68"/>
      <c r="C147" s="69" t="s">
        <v>31</v>
      </c>
      <c r="D147" s="70" t="s">
        <v>66</v>
      </c>
      <c r="E147" s="70"/>
      <c r="F147" s="20">
        <v>435.988</v>
      </c>
      <c r="G147" s="20">
        <v>452.51</v>
      </c>
      <c r="H147" s="20">
        <v>452.51</v>
      </c>
      <c r="I147" s="20">
        <v>462.233</v>
      </c>
      <c r="J147" s="20">
        <v>490.45</v>
      </c>
      <c r="K147" s="20">
        <v>425.26299999999998</v>
      </c>
      <c r="L147" s="20">
        <v>490.45</v>
      </c>
      <c r="M147" s="20">
        <v>462.233</v>
      </c>
      <c r="N147" s="20">
        <v>452.51</v>
      </c>
      <c r="O147" s="20"/>
      <c r="P147" s="20"/>
      <c r="Q147" s="20"/>
      <c r="R147" s="20"/>
      <c r="S147" s="20"/>
      <c r="T147" s="20">
        <f>$F$147+$G$147+$H$147+$I$147+$J$147+$K$147+$L$147+$M$147+$N$147+$O$147+$P$147+$Q$147+$R$147+$S$147</f>
        <v>4124.1469999999999</v>
      </c>
      <c r="U147" s="20">
        <v>1</v>
      </c>
      <c r="V147" s="21">
        <f>ROUND($T$147*$U$147,3)</f>
        <v>4124.1469999999999</v>
      </c>
      <c r="W147" s="94"/>
      <c r="X147" s="98"/>
      <c r="Y147" s="40">
        <f>$X$147+$W$147</f>
        <v>0</v>
      </c>
      <c r="Z147" s="21">
        <f>$T$147*$W$147</f>
        <v>0</v>
      </c>
      <c r="AA147" s="21">
        <f>$V$147*$X$147</f>
        <v>0</v>
      </c>
      <c r="AB147" s="21">
        <f>$AA$147+$Z$147</f>
        <v>0</v>
      </c>
      <c r="AC147" s="21"/>
      <c r="AD147" s="47"/>
    </row>
    <row r="148" spans="2:30" s="1" customFormat="1" ht="44.1" customHeight="1" outlineLevel="1" x14ac:dyDescent="0.2">
      <c r="B148" s="71"/>
      <c r="C148" s="72" t="s">
        <v>68</v>
      </c>
      <c r="D148" s="73" t="s">
        <v>69</v>
      </c>
      <c r="E148" s="73"/>
      <c r="F148" s="23">
        <v>435.988</v>
      </c>
      <c r="G148" s="23">
        <v>452.51</v>
      </c>
      <c r="H148" s="23">
        <v>452.51</v>
      </c>
      <c r="I148" s="23">
        <v>462.233</v>
      </c>
      <c r="J148" s="23">
        <v>490.45</v>
      </c>
      <c r="K148" s="23">
        <v>425.26299999999998</v>
      </c>
      <c r="L148" s="23">
        <v>490.45</v>
      </c>
      <c r="M148" s="23">
        <v>462.233</v>
      </c>
      <c r="N148" s="23">
        <v>452.51</v>
      </c>
      <c r="O148" s="23"/>
      <c r="P148" s="23"/>
      <c r="Q148" s="23"/>
      <c r="R148" s="23"/>
      <c r="S148" s="23"/>
      <c r="T148" s="23">
        <f>$F$148+$G$148+$H$148+$I$148+$J$148+$K$148+$L$148+$M$148+$N$148+$O$148+$P$148+$Q$148+$R$148+$S$148</f>
        <v>4124.1469999999999</v>
      </c>
      <c r="U148" s="25">
        <v>0.15</v>
      </c>
      <c r="V148" s="24">
        <f>ROUND($T$148*$U$148,3)</f>
        <v>618.62199999999996</v>
      </c>
      <c r="W148" s="95"/>
      <c r="X148" s="96"/>
      <c r="Y148" s="25">
        <f>$X$148+$W$148</f>
        <v>0</v>
      </c>
      <c r="Z148" s="24">
        <f>$T$148*$W$148</f>
        <v>0</v>
      </c>
      <c r="AA148" s="24">
        <f>$V$148*$X$148</f>
        <v>0</v>
      </c>
      <c r="AB148" s="24">
        <f>$AA$148+$Z$148</f>
        <v>0</v>
      </c>
      <c r="AC148" s="26" t="s">
        <v>81</v>
      </c>
      <c r="AD148" s="48"/>
    </row>
    <row r="149" spans="2:30" s="1" customFormat="1" ht="21.95" customHeight="1" outlineLevel="1" x14ac:dyDescent="0.2">
      <c r="B149" s="71"/>
      <c r="C149" s="77" t="s">
        <v>210</v>
      </c>
      <c r="D149" s="73" t="s">
        <v>69</v>
      </c>
      <c r="E149" s="73"/>
      <c r="F149" s="23">
        <v>435.988</v>
      </c>
      <c r="G149" s="23">
        <v>452.51</v>
      </c>
      <c r="H149" s="23">
        <v>452.51</v>
      </c>
      <c r="I149" s="23">
        <v>462.233</v>
      </c>
      <c r="J149" s="23">
        <v>490.45</v>
      </c>
      <c r="K149" s="23">
        <v>425.26299999999998</v>
      </c>
      <c r="L149" s="23">
        <v>490.45</v>
      </c>
      <c r="M149" s="23">
        <v>462.233</v>
      </c>
      <c r="N149" s="23">
        <v>452.51</v>
      </c>
      <c r="O149" s="23"/>
      <c r="P149" s="23"/>
      <c r="Q149" s="23"/>
      <c r="R149" s="23"/>
      <c r="S149" s="23"/>
      <c r="T149" s="23">
        <f>$F$149+$G$149+$H$149+$I$149+$J$149+$K$149+$L$149+$M$149+$N$149+$O$149+$P$149+$Q$149+$R$149+$S$149</f>
        <v>4124.1469999999999</v>
      </c>
      <c r="U149" s="28">
        <v>2</v>
      </c>
      <c r="V149" s="24">
        <f>ROUND($T$149*$U$149,3)</f>
        <v>8248.2939999999999</v>
      </c>
      <c r="W149" s="95"/>
      <c r="X149" s="96"/>
      <c r="Y149" s="25">
        <f>$X$149+$W$149</f>
        <v>0</v>
      </c>
      <c r="Z149" s="24">
        <f>$T$149*$W$149</f>
        <v>0</v>
      </c>
      <c r="AA149" s="24">
        <f>$V$149*$X$149</f>
        <v>0</v>
      </c>
      <c r="AB149" s="24">
        <f>$AA$149+$Z$149</f>
        <v>0</v>
      </c>
      <c r="AC149" s="26"/>
      <c r="AD149" s="48"/>
    </row>
    <row r="150" spans="2:30" s="15" customFormat="1" ht="21.95" customHeight="1" outlineLevel="1" x14ac:dyDescent="0.15">
      <c r="B150" s="65">
        <v>24</v>
      </c>
      <c r="C150" s="66" t="s">
        <v>152</v>
      </c>
      <c r="D150" s="67" t="s">
        <v>66</v>
      </c>
      <c r="E150" s="67"/>
      <c r="F150" s="16">
        <v>24.902999999999999</v>
      </c>
      <c r="G150" s="16">
        <v>15.878</v>
      </c>
      <c r="H150" s="16">
        <v>15.878</v>
      </c>
      <c r="I150" s="16">
        <v>19.234999999999999</v>
      </c>
      <c r="J150" s="16">
        <v>18.946000000000002</v>
      </c>
      <c r="K150" s="16">
        <v>19.795000000000002</v>
      </c>
      <c r="L150" s="16">
        <v>18.946000000000002</v>
      </c>
      <c r="M150" s="16">
        <v>19.234999999999999</v>
      </c>
      <c r="N150" s="16">
        <v>15.878</v>
      </c>
      <c r="O150" s="16"/>
      <c r="P150" s="16"/>
      <c r="Q150" s="16"/>
      <c r="R150" s="16"/>
      <c r="S150" s="16"/>
      <c r="T150" s="16">
        <v>289.541</v>
      </c>
      <c r="U150" s="17"/>
      <c r="V150" s="16">
        <v>289.541</v>
      </c>
      <c r="W150" s="42"/>
      <c r="X150" s="42"/>
      <c r="Y150" s="17">
        <f>$AB$150/$V$150</f>
        <v>0</v>
      </c>
      <c r="Z150" s="17"/>
      <c r="AA150" s="17"/>
      <c r="AB150" s="17"/>
      <c r="AC150" s="18"/>
      <c r="AD150" s="46"/>
    </row>
    <row r="151" spans="2:30" s="19" customFormat="1" ht="11.1" customHeight="1" outlineLevel="1" x14ac:dyDescent="0.2">
      <c r="B151" s="68"/>
      <c r="C151" s="69" t="s">
        <v>31</v>
      </c>
      <c r="D151" s="70" t="s">
        <v>66</v>
      </c>
      <c r="E151" s="70"/>
      <c r="F151" s="20">
        <v>24.902999999999999</v>
      </c>
      <c r="G151" s="20">
        <v>15.878</v>
      </c>
      <c r="H151" s="20">
        <v>15.878</v>
      </c>
      <c r="I151" s="20">
        <v>19.234999999999999</v>
      </c>
      <c r="J151" s="20">
        <v>18.946000000000002</v>
      </c>
      <c r="K151" s="20">
        <v>19.795000000000002</v>
      </c>
      <c r="L151" s="20">
        <v>18.946000000000002</v>
      </c>
      <c r="M151" s="20">
        <v>19.234999999999999</v>
      </c>
      <c r="N151" s="20">
        <v>15.878</v>
      </c>
      <c r="O151" s="20"/>
      <c r="P151" s="20"/>
      <c r="Q151" s="20"/>
      <c r="R151" s="20"/>
      <c r="S151" s="20"/>
      <c r="T151" s="20">
        <f>$F$151+$G$151+$H$151+$I$151+$J$151+$K$151+$L$151+$M$151+$N$151+$O$151+$P$151+$Q$151+$R$151+$S$151</f>
        <v>168.69400000000002</v>
      </c>
      <c r="U151" s="20">
        <v>1</v>
      </c>
      <c r="V151" s="21">
        <f>ROUND($T$151*$U$151,3)</f>
        <v>168.69399999999999</v>
      </c>
      <c r="W151" s="94"/>
      <c r="X151" s="98"/>
      <c r="Y151" s="40">
        <f>$X$151+$W$151</f>
        <v>0</v>
      </c>
      <c r="Z151" s="21">
        <f>$T$151*$W$151</f>
        <v>0</v>
      </c>
      <c r="AA151" s="21">
        <f>$V$151*$X$151</f>
        <v>0</v>
      </c>
      <c r="AB151" s="21">
        <f>$AA$151+$Z$151</f>
        <v>0</v>
      </c>
      <c r="AC151" s="21"/>
      <c r="AD151" s="47"/>
    </row>
    <row r="152" spans="2:30" s="1" customFormat="1" ht="44.1" customHeight="1" outlineLevel="1" x14ac:dyDescent="0.2">
      <c r="B152" s="71"/>
      <c r="C152" s="72" t="s">
        <v>68</v>
      </c>
      <c r="D152" s="73" t="s">
        <v>69</v>
      </c>
      <c r="E152" s="73"/>
      <c r="F152" s="23">
        <v>24.902999999999999</v>
      </c>
      <c r="G152" s="23">
        <v>15.878</v>
      </c>
      <c r="H152" s="23">
        <v>15.878</v>
      </c>
      <c r="I152" s="23">
        <v>19.234999999999999</v>
      </c>
      <c r="J152" s="23">
        <v>18.946000000000002</v>
      </c>
      <c r="K152" s="23">
        <v>19.795000000000002</v>
      </c>
      <c r="L152" s="23">
        <v>18.946000000000002</v>
      </c>
      <c r="M152" s="23">
        <v>19.234999999999999</v>
      </c>
      <c r="N152" s="23">
        <v>15.878</v>
      </c>
      <c r="O152" s="23"/>
      <c r="P152" s="23"/>
      <c r="Q152" s="23"/>
      <c r="R152" s="23"/>
      <c r="S152" s="23"/>
      <c r="T152" s="23">
        <f>$F$152+$G$152+$H$152+$I$152+$J$152+$K$152+$L$152+$M$152+$N$152+$O$152+$P$152+$Q$152+$R$152+$S$152</f>
        <v>168.69400000000002</v>
      </c>
      <c r="U152" s="25">
        <v>0.15</v>
      </c>
      <c r="V152" s="24">
        <f>ROUND($T$152*$U$152,3)</f>
        <v>25.303999999999998</v>
      </c>
      <c r="W152" s="95"/>
      <c r="X152" s="96"/>
      <c r="Y152" s="25">
        <f>$X$152+$W$152</f>
        <v>0</v>
      </c>
      <c r="Z152" s="24">
        <f>$T$152*$W$152</f>
        <v>0</v>
      </c>
      <c r="AA152" s="24">
        <f>$V$152*$X$152</f>
        <v>0</v>
      </c>
      <c r="AB152" s="24">
        <f>$AA$152+$Z$152</f>
        <v>0</v>
      </c>
      <c r="AC152" s="26" t="s">
        <v>81</v>
      </c>
      <c r="AD152" s="48"/>
    </row>
    <row r="153" spans="2:30" s="1" customFormat="1" ht="21.95" customHeight="1" outlineLevel="1" x14ac:dyDescent="0.2">
      <c r="B153" s="71"/>
      <c r="C153" s="77" t="s">
        <v>210</v>
      </c>
      <c r="D153" s="73" t="s">
        <v>69</v>
      </c>
      <c r="E153" s="73"/>
      <c r="F153" s="23">
        <v>24.902999999999999</v>
      </c>
      <c r="G153" s="23">
        <v>15.878</v>
      </c>
      <c r="H153" s="23">
        <v>15.878</v>
      </c>
      <c r="I153" s="23">
        <v>19.234999999999999</v>
      </c>
      <c r="J153" s="23">
        <v>18.946000000000002</v>
      </c>
      <c r="K153" s="23">
        <v>19.795000000000002</v>
      </c>
      <c r="L153" s="23">
        <v>18.946000000000002</v>
      </c>
      <c r="M153" s="23">
        <v>19.234999999999999</v>
      </c>
      <c r="N153" s="23">
        <v>15.878</v>
      </c>
      <c r="O153" s="23"/>
      <c r="P153" s="23"/>
      <c r="Q153" s="23"/>
      <c r="R153" s="23"/>
      <c r="S153" s="23"/>
      <c r="T153" s="23">
        <f>$F$153+$G$153+$H$153+$I$153+$J$153+$K$153+$L$153+$M$153+$N$153+$O$153+$P$153+$Q$153+$R$153+$S$153</f>
        <v>168.69400000000002</v>
      </c>
      <c r="U153" s="28">
        <v>2</v>
      </c>
      <c r="V153" s="24">
        <f>ROUND($T$153*$U$153,3)</f>
        <v>337.38799999999998</v>
      </c>
      <c r="W153" s="95"/>
      <c r="X153" s="96"/>
      <c r="Y153" s="25">
        <f>$X$153+$W$153</f>
        <v>0</v>
      </c>
      <c r="Z153" s="24">
        <f>$T$153*$W$153</f>
        <v>0</v>
      </c>
      <c r="AA153" s="24">
        <f>$V$153*$X$153</f>
        <v>0</v>
      </c>
      <c r="AB153" s="24">
        <f>$AA$153+$Z$153</f>
        <v>0</v>
      </c>
      <c r="AC153" s="26"/>
      <c r="AD153" s="48"/>
    </row>
    <row r="154" spans="2:30" s="15" customFormat="1" ht="21.95" customHeight="1" outlineLevel="1" x14ac:dyDescent="0.15">
      <c r="B154" s="65">
        <v>25</v>
      </c>
      <c r="C154" s="66" t="s">
        <v>163</v>
      </c>
      <c r="D154" s="67" t="s">
        <v>66</v>
      </c>
      <c r="E154" s="67"/>
      <c r="F154" s="16">
        <v>435.988</v>
      </c>
      <c r="G154" s="16">
        <v>452.51</v>
      </c>
      <c r="H154" s="16">
        <v>452.51</v>
      </c>
      <c r="I154" s="16">
        <v>462.233</v>
      </c>
      <c r="J154" s="16">
        <v>490.45</v>
      </c>
      <c r="K154" s="16">
        <v>425.26299999999998</v>
      </c>
      <c r="L154" s="16">
        <v>490.45</v>
      </c>
      <c r="M154" s="16">
        <v>462.233</v>
      </c>
      <c r="N154" s="16">
        <v>452.51</v>
      </c>
      <c r="O154" s="16"/>
      <c r="P154" s="16"/>
      <c r="Q154" s="16"/>
      <c r="R154" s="16"/>
      <c r="S154" s="16"/>
      <c r="T154" s="29">
        <v>6634.85</v>
      </c>
      <c r="U154" s="17"/>
      <c r="V154" s="29">
        <v>6634.85</v>
      </c>
      <c r="W154" s="97"/>
      <c r="X154" s="100"/>
      <c r="Y154" s="17">
        <f>$AB$154/$V$154</f>
        <v>0</v>
      </c>
      <c r="Z154" s="17"/>
      <c r="AA154" s="17"/>
      <c r="AB154" s="17"/>
      <c r="AC154" s="18" t="s">
        <v>164</v>
      </c>
      <c r="AD154" s="46"/>
    </row>
    <row r="155" spans="2:30" s="19" customFormat="1" ht="11.1" customHeight="1" outlineLevel="1" x14ac:dyDescent="0.2">
      <c r="B155" s="68"/>
      <c r="C155" s="69" t="s">
        <v>31</v>
      </c>
      <c r="D155" s="70" t="s">
        <v>66</v>
      </c>
      <c r="E155" s="70"/>
      <c r="F155" s="20">
        <v>435.988</v>
      </c>
      <c r="G155" s="20">
        <v>452.51</v>
      </c>
      <c r="H155" s="20">
        <v>452.51</v>
      </c>
      <c r="I155" s="20">
        <v>462.233</v>
      </c>
      <c r="J155" s="20">
        <v>490.45</v>
      </c>
      <c r="K155" s="20">
        <v>425.26299999999998</v>
      </c>
      <c r="L155" s="20">
        <v>490.45</v>
      </c>
      <c r="M155" s="20">
        <v>462.233</v>
      </c>
      <c r="N155" s="20">
        <v>452.51</v>
      </c>
      <c r="O155" s="20"/>
      <c r="P155" s="20"/>
      <c r="Q155" s="20"/>
      <c r="R155" s="20"/>
      <c r="S155" s="20"/>
      <c r="T155" s="20">
        <f>$F$155+$G$155+$H$155+$I$155+$J$155+$K$155+$L$155+$M$155+$N$155+$O$155+$P$155+$Q$155+$R$155+$S$155</f>
        <v>4124.1469999999999</v>
      </c>
      <c r="U155" s="20">
        <v>1</v>
      </c>
      <c r="V155" s="21">
        <f>ROUND($T$155*$U$155,3)</f>
        <v>4124.1469999999999</v>
      </c>
      <c r="W155" s="94"/>
      <c r="X155" s="98"/>
      <c r="Y155" s="40">
        <f>$X$155+$W$155</f>
        <v>0</v>
      </c>
      <c r="Z155" s="21">
        <f>$T$155*$W$155</f>
        <v>0</v>
      </c>
      <c r="AA155" s="21">
        <f>$V$155*$X$155</f>
        <v>0</v>
      </c>
      <c r="AB155" s="21">
        <f>$AA$155+$Z$155</f>
        <v>0</v>
      </c>
      <c r="AC155" s="21"/>
      <c r="AD155" s="47"/>
    </row>
    <row r="156" spans="2:30" s="1" customFormat="1" ht="44.1" customHeight="1" outlineLevel="1" x14ac:dyDescent="0.2">
      <c r="B156" s="71"/>
      <c r="C156" s="72" t="s">
        <v>68</v>
      </c>
      <c r="D156" s="73" t="s">
        <v>69</v>
      </c>
      <c r="E156" s="73"/>
      <c r="F156" s="23">
        <v>435.988</v>
      </c>
      <c r="G156" s="23">
        <v>452.51</v>
      </c>
      <c r="H156" s="23">
        <v>452.51</v>
      </c>
      <c r="I156" s="23">
        <v>462.233</v>
      </c>
      <c r="J156" s="23">
        <v>490.45</v>
      </c>
      <c r="K156" s="23">
        <v>425.26299999999998</v>
      </c>
      <c r="L156" s="23">
        <v>490.45</v>
      </c>
      <c r="M156" s="23">
        <v>462.233</v>
      </c>
      <c r="N156" s="23">
        <v>452.51</v>
      </c>
      <c r="O156" s="23"/>
      <c r="P156" s="23"/>
      <c r="Q156" s="23"/>
      <c r="R156" s="23"/>
      <c r="S156" s="23"/>
      <c r="T156" s="23">
        <f>$F$156+$G$156+$H$156+$I$156+$J$156+$K$156+$L$156+$M$156+$N$156+$O$156+$P$156+$Q$156+$R$156+$S$156</f>
        <v>4124.1469999999999</v>
      </c>
      <c r="U156" s="25">
        <v>0.15</v>
      </c>
      <c r="V156" s="24">
        <f>ROUND($T$156*$U$156,3)</f>
        <v>618.62199999999996</v>
      </c>
      <c r="W156" s="95"/>
      <c r="X156" s="96"/>
      <c r="Y156" s="25">
        <f>$X$156+$W$156</f>
        <v>0</v>
      </c>
      <c r="Z156" s="24">
        <f>$T$156*$W$156</f>
        <v>0</v>
      </c>
      <c r="AA156" s="24">
        <f>$V$156*$X$156</f>
        <v>0</v>
      </c>
      <c r="AB156" s="24">
        <f>$AA$156+$Z$156</f>
        <v>0</v>
      </c>
      <c r="AC156" s="26" t="s">
        <v>81</v>
      </c>
      <c r="AD156" s="48"/>
    </row>
    <row r="157" spans="2:30" s="1" customFormat="1" ht="21.95" customHeight="1" outlineLevel="1" x14ac:dyDescent="0.2">
      <c r="B157" s="71"/>
      <c r="C157" s="72" t="s">
        <v>165</v>
      </c>
      <c r="D157" s="73" t="s">
        <v>104</v>
      </c>
      <c r="E157" s="73"/>
      <c r="F157" s="23">
        <v>50.698</v>
      </c>
      <c r="G157" s="23">
        <v>81.450999999999993</v>
      </c>
      <c r="H157" s="23">
        <v>81.450999999999993</v>
      </c>
      <c r="I157" s="23">
        <v>118.44799999999999</v>
      </c>
      <c r="J157" s="23">
        <v>127.875</v>
      </c>
      <c r="K157" s="23">
        <v>68.968000000000004</v>
      </c>
      <c r="L157" s="23">
        <v>127.875</v>
      </c>
      <c r="M157" s="23">
        <v>118.44799999999999</v>
      </c>
      <c r="N157" s="23">
        <v>81.450999999999993</v>
      </c>
      <c r="O157" s="23"/>
      <c r="P157" s="23"/>
      <c r="Q157" s="23"/>
      <c r="R157" s="23"/>
      <c r="S157" s="23"/>
      <c r="T157" s="23">
        <f>$F$157+$G$157+$H$157+$I$157+$J$157+$K$157+$L$157+$M$157+$N$157+$O$157+$P$157+$Q$157+$R$157+$S$157</f>
        <v>856.66499999999996</v>
      </c>
      <c r="U157" s="25">
        <v>0.35</v>
      </c>
      <c r="V157" s="24">
        <f>ROUND($T$157*$U$157,3)</f>
        <v>299.83300000000003</v>
      </c>
      <c r="W157" s="95"/>
      <c r="X157" s="96"/>
      <c r="Y157" s="25">
        <f>$X$157+$W$157</f>
        <v>0</v>
      </c>
      <c r="Z157" s="24">
        <f>$T$157*$W$157</f>
        <v>0</v>
      </c>
      <c r="AA157" s="24">
        <f>$V$157*$X$157</f>
        <v>0</v>
      </c>
      <c r="AB157" s="24">
        <f>$AA$157+$Z$157</f>
        <v>0</v>
      </c>
      <c r="AC157" s="26"/>
      <c r="AD157" s="48"/>
    </row>
    <row r="158" spans="2:30" s="1" customFormat="1" ht="21.95" customHeight="1" outlineLevel="1" x14ac:dyDescent="0.2">
      <c r="B158" s="71"/>
      <c r="C158" s="72" t="s">
        <v>166</v>
      </c>
      <c r="D158" s="73" t="s">
        <v>104</v>
      </c>
      <c r="E158" s="73"/>
      <c r="F158" s="23">
        <v>254.72800000000001</v>
      </c>
      <c r="G158" s="23">
        <v>190.87200000000001</v>
      </c>
      <c r="H158" s="23">
        <v>190.87200000000001</v>
      </c>
      <c r="I158" s="23">
        <v>196.928</v>
      </c>
      <c r="J158" s="23">
        <v>209.874</v>
      </c>
      <c r="K158" s="23">
        <v>191.23</v>
      </c>
      <c r="L158" s="23">
        <v>209.874</v>
      </c>
      <c r="M158" s="23">
        <v>196.928</v>
      </c>
      <c r="N158" s="23">
        <v>190.87200000000001</v>
      </c>
      <c r="O158" s="23"/>
      <c r="P158" s="23"/>
      <c r="Q158" s="23"/>
      <c r="R158" s="23"/>
      <c r="S158" s="23"/>
      <c r="T158" s="23">
        <f>$F$158+$G$158+$H$158+$I$158+$J$158+$K$158+$L$158+$M$158+$N$158+$O$158+$P$158+$Q$158+$R$158+$S$158</f>
        <v>1832.1780000000001</v>
      </c>
      <c r="U158" s="25">
        <v>0.35</v>
      </c>
      <c r="V158" s="24">
        <f>ROUND($T$158*$U$158,3)</f>
        <v>641.26199999999994</v>
      </c>
      <c r="W158" s="95"/>
      <c r="X158" s="96"/>
      <c r="Y158" s="25">
        <f>$X$158+$W$158</f>
        <v>0</v>
      </c>
      <c r="Z158" s="24">
        <f>$T$158*$W$158</f>
        <v>0</v>
      </c>
      <c r="AA158" s="24">
        <f>$V$158*$X$158</f>
        <v>0</v>
      </c>
      <c r="AB158" s="24">
        <f>$AA$158+$Z$158</f>
        <v>0</v>
      </c>
      <c r="AC158" s="26"/>
      <c r="AD158" s="48"/>
    </row>
    <row r="159" spans="2:30" s="1" customFormat="1" ht="21.95" customHeight="1" outlineLevel="1" x14ac:dyDescent="0.2">
      <c r="B159" s="71"/>
      <c r="C159" s="72" t="s">
        <v>167</v>
      </c>
      <c r="D159" s="73" t="s">
        <v>104</v>
      </c>
      <c r="E159" s="73"/>
      <c r="F159" s="23">
        <v>49.445999999999998</v>
      </c>
      <c r="G159" s="23">
        <v>30.866</v>
      </c>
      <c r="H159" s="23">
        <v>30.866</v>
      </c>
      <c r="I159" s="23">
        <v>13.458</v>
      </c>
      <c r="J159" s="23">
        <v>17.510999999999999</v>
      </c>
      <c r="K159" s="23">
        <v>33.549999999999997</v>
      </c>
      <c r="L159" s="23">
        <v>17.510999999999999</v>
      </c>
      <c r="M159" s="23">
        <v>13.458</v>
      </c>
      <c r="N159" s="23">
        <v>30.866</v>
      </c>
      <c r="O159" s="23"/>
      <c r="P159" s="23"/>
      <c r="Q159" s="23"/>
      <c r="R159" s="23"/>
      <c r="S159" s="23"/>
      <c r="T159" s="23">
        <f>$F$159+$G$159+$H$159+$I$159+$J$159+$K$159+$L$159+$M$159+$N$159+$O$159+$P$159+$Q$159+$R$159+$S$159</f>
        <v>237.53199999999998</v>
      </c>
      <c r="U159" s="25">
        <v>0.35</v>
      </c>
      <c r="V159" s="24">
        <f>ROUND($T$159*$U$159,3)</f>
        <v>83.135999999999996</v>
      </c>
      <c r="W159" s="95"/>
      <c r="X159" s="96"/>
      <c r="Y159" s="25">
        <f>$X$159+$W$159</f>
        <v>0</v>
      </c>
      <c r="Z159" s="24">
        <f>$T$159*$W$159</f>
        <v>0</v>
      </c>
      <c r="AA159" s="24">
        <f>$V$159*$X$159</f>
        <v>0</v>
      </c>
      <c r="AB159" s="24">
        <f>$AA$159+$Z$159</f>
        <v>0</v>
      </c>
      <c r="AC159" s="26"/>
      <c r="AD159" s="48"/>
    </row>
    <row r="160" spans="2:30" s="1" customFormat="1" ht="21.95" customHeight="1" outlineLevel="1" x14ac:dyDescent="0.2">
      <c r="B160" s="71"/>
      <c r="C160" s="72" t="s">
        <v>168</v>
      </c>
      <c r="D160" s="73" t="s">
        <v>104</v>
      </c>
      <c r="E160" s="73"/>
      <c r="F160" s="23">
        <v>68.131</v>
      </c>
      <c r="G160" s="23">
        <v>136.696</v>
      </c>
      <c r="H160" s="23">
        <v>136.696</v>
      </c>
      <c r="I160" s="23">
        <v>123.40300000000001</v>
      </c>
      <c r="J160" s="23">
        <v>125.202</v>
      </c>
      <c r="K160" s="23">
        <v>122.736</v>
      </c>
      <c r="L160" s="23">
        <v>125.202</v>
      </c>
      <c r="M160" s="23">
        <v>123.40300000000001</v>
      </c>
      <c r="N160" s="23">
        <v>136.696</v>
      </c>
      <c r="O160" s="23"/>
      <c r="P160" s="23"/>
      <c r="Q160" s="23"/>
      <c r="R160" s="23"/>
      <c r="S160" s="23"/>
      <c r="T160" s="23">
        <f>$F$160+$G$160+$H$160+$I$160+$J$160+$K$160+$L$160+$M$160+$N$160+$O$160+$P$160+$Q$160+$R$160+$S$160</f>
        <v>1098.165</v>
      </c>
      <c r="U160" s="25">
        <v>0.35</v>
      </c>
      <c r="V160" s="24">
        <f>ROUND($T$160*$U$160,3)</f>
        <v>384.358</v>
      </c>
      <c r="W160" s="95"/>
      <c r="X160" s="96"/>
      <c r="Y160" s="25">
        <f>$X$160+$W$160</f>
        <v>0</v>
      </c>
      <c r="Z160" s="24">
        <f>$T$160*$W$160</f>
        <v>0</v>
      </c>
      <c r="AA160" s="24">
        <f>$V$160*$X$160</f>
        <v>0</v>
      </c>
      <c r="AB160" s="24">
        <f>$AA$160+$Z$160</f>
        <v>0</v>
      </c>
      <c r="AC160" s="26"/>
      <c r="AD160" s="48"/>
    </row>
    <row r="161" spans="2:30" s="1" customFormat="1" ht="21.95" customHeight="1" outlineLevel="1" x14ac:dyDescent="0.2">
      <c r="B161" s="71"/>
      <c r="C161" s="72" t="s">
        <v>169</v>
      </c>
      <c r="D161" s="73" t="s">
        <v>104</v>
      </c>
      <c r="E161" s="73"/>
      <c r="F161" s="23">
        <v>12.984999999999999</v>
      </c>
      <c r="G161" s="23">
        <v>12.625</v>
      </c>
      <c r="H161" s="23">
        <v>12.625</v>
      </c>
      <c r="I161" s="23">
        <v>9.9960000000000004</v>
      </c>
      <c r="J161" s="23">
        <v>9.9879999999999995</v>
      </c>
      <c r="K161" s="23">
        <v>8.7789999999999999</v>
      </c>
      <c r="L161" s="23">
        <v>9.9879999999999995</v>
      </c>
      <c r="M161" s="23">
        <v>9.9960000000000004</v>
      </c>
      <c r="N161" s="23">
        <v>12.625</v>
      </c>
      <c r="O161" s="23"/>
      <c r="P161" s="23"/>
      <c r="Q161" s="23"/>
      <c r="R161" s="23"/>
      <c r="S161" s="23"/>
      <c r="T161" s="23">
        <f>$F$161+$G$161+$H$161+$I$161+$J$161+$K$161+$L$161+$M$161+$N$161+$O$161+$P$161+$Q$161+$R$161+$S$161</f>
        <v>99.606999999999999</v>
      </c>
      <c r="U161" s="25">
        <v>0.35</v>
      </c>
      <c r="V161" s="24">
        <f>ROUND($T$161*$U$161,3)</f>
        <v>34.862000000000002</v>
      </c>
      <c r="W161" s="95"/>
      <c r="X161" s="96"/>
      <c r="Y161" s="25">
        <f>$X$161+$W$161</f>
        <v>0</v>
      </c>
      <c r="Z161" s="24">
        <f>$T$161*$W$161</f>
        <v>0</v>
      </c>
      <c r="AA161" s="24">
        <f>$V$161*$X$161</f>
        <v>0</v>
      </c>
      <c r="AB161" s="24">
        <f>$AA$161+$Z$161</f>
        <v>0</v>
      </c>
      <c r="AC161" s="26"/>
      <c r="AD161" s="48"/>
    </row>
    <row r="162" spans="2:30" s="15" customFormat="1" ht="32.1" customHeight="1" outlineLevel="1" x14ac:dyDescent="0.15">
      <c r="B162" s="65">
        <v>26</v>
      </c>
      <c r="C162" s="66" t="s">
        <v>170</v>
      </c>
      <c r="D162" s="67" t="s">
        <v>66</v>
      </c>
      <c r="E162" s="67"/>
      <c r="F162" s="16">
        <v>57.734999999999999</v>
      </c>
      <c r="G162" s="16">
        <v>50.832999999999998</v>
      </c>
      <c r="H162" s="16">
        <v>61.241999999999997</v>
      </c>
      <c r="I162" s="16">
        <v>56.575000000000003</v>
      </c>
      <c r="J162" s="16">
        <v>50.673999999999999</v>
      </c>
      <c r="K162" s="16">
        <v>56.396000000000001</v>
      </c>
      <c r="L162" s="16">
        <v>50.673999999999999</v>
      </c>
      <c r="M162" s="16">
        <v>59.152000000000001</v>
      </c>
      <c r="N162" s="16">
        <v>55.69</v>
      </c>
      <c r="O162" s="16"/>
      <c r="P162" s="16"/>
      <c r="Q162" s="16"/>
      <c r="R162" s="16"/>
      <c r="S162" s="16"/>
      <c r="T162" s="16">
        <v>786.56100000000004</v>
      </c>
      <c r="U162" s="17"/>
      <c r="V162" s="16">
        <v>786.56100000000004</v>
      </c>
      <c r="W162" s="42"/>
      <c r="X162" s="42"/>
      <c r="Y162" s="17">
        <f>$AB$162/$V$162</f>
        <v>0</v>
      </c>
      <c r="Z162" s="17"/>
      <c r="AA162" s="17"/>
      <c r="AB162" s="17"/>
      <c r="AC162" s="18" t="s">
        <v>171</v>
      </c>
      <c r="AD162" s="46"/>
    </row>
    <row r="163" spans="2:30" s="19" customFormat="1" ht="11.1" customHeight="1" outlineLevel="1" x14ac:dyDescent="0.2">
      <c r="B163" s="68"/>
      <c r="C163" s="69" t="s">
        <v>31</v>
      </c>
      <c r="D163" s="70" t="s">
        <v>66</v>
      </c>
      <c r="E163" s="70"/>
      <c r="F163" s="20">
        <v>57.734999999999999</v>
      </c>
      <c r="G163" s="20">
        <v>50.832999999999998</v>
      </c>
      <c r="H163" s="20">
        <v>61.241999999999997</v>
      </c>
      <c r="I163" s="20">
        <v>56.575000000000003</v>
      </c>
      <c r="J163" s="20">
        <v>50.673999999999999</v>
      </c>
      <c r="K163" s="20">
        <v>56.396000000000001</v>
      </c>
      <c r="L163" s="20">
        <v>50.673999999999999</v>
      </c>
      <c r="M163" s="20">
        <v>59.152000000000001</v>
      </c>
      <c r="N163" s="20">
        <v>55.69</v>
      </c>
      <c r="O163" s="20"/>
      <c r="P163" s="20"/>
      <c r="Q163" s="20"/>
      <c r="R163" s="20"/>
      <c r="S163" s="20"/>
      <c r="T163" s="20">
        <f>$F$163+$G$163+$H$163+$I$163+$J$163+$K$163+$L$163+$M$163+$N$163+$O$163+$P$163+$Q$163+$R$163+$S$163</f>
        <v>498.97099999999995</v>
      </c>
      <c r="U163" s="20">
        <v>1</v>
      </c>
      <c r="V163" s="21">
        <f>ROUND($T$163*$U$163,3)</f>
        <v>498.971</v>
      </c>
      <c r="W163" s="94"/>
      <c r="X163" s="98"/>
      <c r="Y163" s="40">
        <f>$X$163+$W$163</f>
        <v>0</v>
      </c>
      <c r="Z163" s="21">
        <f>$T$163*$W$163</f>
        <v>0</v>
      </c>
      <c r="AA163" s="21">
        <f>$V$163*$X$163</f>
        <v>0</v>
      </c>
      <c r="AB163" s="21">
        <f>$AA$163+$Z$163</f>
        <v>0</v>
      </c>
      <c r="AC163" s="21"/>
      <c r="AD163" s="47"/>
    </row>
    <row r="164" spans="2:30" s="1" customFormat="1" ht="21.95" customHeight="1" outlineLevel="1" x14ac:dyDescent="0.2">
      <c r="B164" s="71"/>
      <c r="C164" s="72" t="s">
        <v>125</v>
      </c>
      <c r="D164" s="73" t="s">
        <v>66</v>
      </c>
      <c r="E164" s="73"/>
      <c r="F164" s="23">
        <v>74.98</v>
      </c>
      <c r="G164" s="23">
        <v>65.903000000000006</v>
      </c>
      <c r="H164" s="23">
        <v>77.122</v>
      </c>
      <c r="I164" s="23">
        <v>69.212000000000003</v>
      </c>
      <c r="J164" s="23">
        <v>65.125</v>
      </c>
      <c r="K164" s="23">
        <v>72.337999999999994</v>
      </c>
      <c r="L164" s="23">
        <v>65.125</v>
      </c>
      <c r="M164" s="23">
        <v>74.331000000000003</v>
      </c>
      <c r="N164" s="23">
        <v>71.061000000000007</v>
      </c>
      <c r="O164" s="23"/>
      <c r="P164" s="23"/>
      <c r="Q164" s="23"/>
      <c r="R164" s="23"/>
      <c r="S164" s="23"/>
      <c r="T164" s="23">
        <f>$F$164+$G$164+$H$164+$I$164+$J$164+$K$164+$L$164+$M$164+$N$164+$O$164+$P$164+$Q$164+$R$164+$S$164</f>
        <v>635.197</v>
      </c>
      <c r="U164" s="25">
        <v>1.05</v>
      </c>
      <c r="V164" s="24">
        <f>ROUND($T$164*$U$164,3)</f>
        <v>666.95699999999999</v>
      </c>
      <c r="W164" s="95"/>
      <c r="X164" s="96"/>
      <c r="Y164" s="25">
        <f>$X$164+$W$164</f>
        <v>0</v>
      </c>
      <c r="Z164" s="24">
        <f>$T$164*$W$164</f>
        <v>0</v>
      </c>
      <c r="AA164" s="24">
        <f>$V$164*$X$164</f>
        <v>0</v>
      </c>
      <c r="AB164" s="24">
        <f>$AA$164+$Z$164</f>
        <v>0</v>
      </c>
      <c r="AC164" s="26" t="s">
        <v>126</v>
      </c>
      <c r="AD164" s="48"/>
    </row>
    <row r="165" spans="2:30" s="1" customFormat="1" ht="11.1" customHeight="1" outlineLevel="1" x14ac:dyDescent="0.2">
      <c r="B165" s="71"/>
      <c r="C165" s="72" t="s">
        <v>127</v>
      </c>
      <c r="D165" s="73" t="s">
        <v>79</v>
      </c>
      <c r="E165" s="73"/>
      <c r="F165" s="23">
        <v>74.98</v>
      </c>
      <c r="G165" s="23">
        <v>65.903000000000006</v>
      </c>
      <c r="H165" s="23">
        <v>77.122</v>
      </c>
      <c r="I165" s="23">
        <v>69.212000000000003</v>
      </c>
      <c r="J165" s="23">
        <v>65.125</v>
      </c>
      <c r="K165" s="23">
        <v>72.337999999999994</v>
      </c>
      <c r="L165" s="23">
        <v>65.125</v>
      </c>
      <c r="M165" s="23">
        <v>74.331000000000003</v>
      </c>
      <c r="N165" s="23">
        <v>71.061000000000007</v>
      </c>
      <c r="O165" s="23"/>
      <c r="P165" s="23"/>
      <c r="Q165" s="23"/>
      <c r="R165" s="23"/>
      <c r="S165" s="23"/>
      <c r="T165" s="23">
        <f>$F$165+$G$165+$H$165+$I$165+$J$165+$K$165+$L$165+$M$165+$N$165+$O$165+$P$165+$Q$165+$R$165+$S$165</f>
        <v>635.197</v>
      </c>
      <c r="U165" s="25">
        <v>1.77</v>
      </c>
      <c r="V165" s="24">
        <f>ROUND($T$165*$U$165,3)</f>
        <v>1124.299</v>
      </c>
      <c r="W165" s="95"/>
      <c r="X165" s="96"/>
      <c r="Y165" s="25">
        <f>$X$165+$W$165</f>
        <v>0</v>
      </c>
      <c r="Z165" s="24">
        <f>$T$165*$W$165</f>
        <v>0</v>
      </c>
      <c r="AA165" s="24">
        <f>$V$165*$X$165</f>
        <v>0</v>
      </c>
      <c r="AB165" s="24">
        <f>$AA$165+$Z$165</f>
        <v>0</v>
      </c>
      <c r="AC165" s="26" t="s">
        <v>128</v>
      </c>
      <c r="AD165" s="48"/>
    </row>
    <row r="166" spans="2:30" s="1" customFormat="1" ht="11.1" customHeight="1" outlineLevel="1" x14ac:dyDescent="0.2">
      <c r="B166" s="71"/>
      <c r="C166" s="72" t="s">
        <v>129</v>
      </c>
      <c r="D166" s="73" t="s">
        <v>75</v>
      </c>
      <c r="E166" s="73"/>
      <c r="F166" s="23">
        <v>74.98</v>
      </c>
      <c r="G166" s="23">
        <v>65.903000000000006</v>
      </c>
      <c r="H166" s="23">
        <v>77.122</v>
      </c>
      <c r="I166" s="23">
        <v>69.212000000000003</v>
      </c>
      <c r="J166" s="23">
        <v>65.125</v>
      </c>
      <c r="K166" s="23">
        <v>72.337999999999994</v>
      </c>
      <c r="L166" s="23">
        <v>65.125</v>
      </c>
      <c r="M166" s="23">
        <v>74.331000000000003</v>
      </c>
      <c r="N166" s="23">
        <v>71.061000000000007</v>
      </c>
      <c r="O166" s="23"/>
      <c r="P166" s="23"/>
      <c r="Q166" s="23"/>
      <c r="R166" s="23"/>
      <c r="S166" s="23"/>
      <c r="T166" s="23">
        <f>$F$166+$G$166+$H$166+$I$166+$J$166+$K$166+$L$166+$M$166+$N$166+$O$166+$P$166+$Q$166+$R$166+$S$166</f>
        <v>635.197</v>
      </c>
      <c r="U166" s="25">
        <v>0.77</v>
      </c>
      <c r="V166" s="24">
        <f>ROUND($T$166*$U$166,3)</f>
        <v>489.10199999999998</v>
      </c>
      <c r="W166" s="95"/>
      <c r="X166" s="96"/>
      <c r="Y166" s="25">
        <f>$X$166+$W$166</f>
        <v>0</v>
      </c>
      <c r="Z166" s="24">
        <f>$T$166*$W$166</f>
        <v>0</v>
      </c>
      <c r="AA166" s="24">
        <f>$V$166*$X$166</f>
        <v>0</v>
      </c>
      <c r="AB166" s="24">
        <f>$AA$166+$Z$166</f>
        <v>0</v>
      </c>
      <c r="AC166" s="26" t="s">
        <v>130</v>
      </c>
      <c r="AD166" s="48"/>
    </row>
    <row r="167" spans="2:30" s="1" customFormat="1" ht="11.1" customHeight="1" outlineLevel="1" x14ac:dyDescent="0.2">
      <c r="B167" s="71"/>
      <c r="C167" s="72" t="s">
        <v>131</v>
      </c>
      <c r="D167" s="73" t="s">
        <v>75</v>
      </c>
      <c r="E167" s="73"/>
      <c r="F167" s="23">
        <v>74.98</v>
      </c>
      <c r="G167" s="23">
        <v>65.903000000000006</v>
      </c>
      <c r="H167" s="23">
        <v>77.122</v>
      </c>
      <c r="I167" s="23">
        <v>69.212000000000003</v>
      </c>
      <c r="J167" s="23">
        <v>65.125</v>
      </c>
      <c r="K167" s="23">
        <v>72.337999999999994</v>
      </c>
      <c r="L167" s="23">
        <v>65.125</v>
      </c>
      <c r="M167" s="23">
        <v>74.331000000000003</v>
      </c>
      <c r="N167" s="23">
        <v>71.061000000000007</v>
      </c>
      <c r="O167" s="23"/>
      <c r="P167" s="23"/>
      <c r="Q167" s="23"/>
      <c r="R167" s="23"/>
      <c r="S167" s="23"/>
      <c r="T167" s="23">
        <f>$F$167+$G$167+$H$167+$I$167+$J$167+$K$167+$L$167+$M$167+$N$167+$O$167+$P$167+$Q$167+$R$167+$S$167</f>
        <v>635.197</v>
      </c>
      <c r="U167" s="25">
        <v>2.69</v>
      </c>
      <c r="V167" s="24">
        <f>ROUND($T$167*$U$167,3)</f>
        <v>1708.68</v>
      </c>
      <c r="W167" s="95"/>
      <c r="X167" s="96"/>
      <c r="Y167" s="25">
        <f>$X$167+$W$167</f>
        <v>0</v>
      </c>
      <c r="Z167" s="24">
        <f>$T$167*$W$167</f>
        <v>0</v>
      </c>
      <c r="AA167" s="24">
        <f>$V$167*$X$167</f>
        <v>0</v>
      </c>
      <c r="AB167" s="24">
        <f>$AA$167+$Z$167</f>
        <v>0</v>
      </c>
      <c r="AC167" s="26" t="s">
        <v>130</v>
      </c>
      <c r="AD167" s="48"/>
    </row>
    <row r="168" spans="2:30" s="1" customFormat="1" ht="11.1" customHeight="1" outlineLevel="1" x14ac:dyDescent="0.2">
      <c r="B168" s="71"/>
      <c r="C168" s="72" t="s">
        <v>132</v>
      </c>
      <c r="D168" s="73" t="s">
        <v>79</v>
      </c>
      <c r="E168" s="73"/>
      <c r="F168" s="23">
        <v>74.98</v>
      </c>
      <c r="G168" s="23">
        <v>65.903000000000006</v>
      </c>
      <c r="H168" s="23">
        <v>77.122</v>
      </c>
      <c r="I168" s="23">
        <v>69.212000000000003</v>
      </c>
      <c r="J168" s="23">
        <v>65.125</v>
      </c>
      <c r="K168" s="23">
        <v>72.337999999999994</v>
      </c>
      <c r="L168" s="23">
        <v>65.125</v>
      </c>
      <c r="M168" s="23">
        <v>74.331000000000003</v>
      </c>
      <c r="N168" s="23">
        <v>71.061000000000007</v>
      </c>
      <c r="O168" s="23"/>
      <c r="P168" s="23"/>
      <c r="Q168" s="23"/>
      <c r="R168" s="23"/>
      <c r="S168" s="23"/>
      <c r="T168" s="23">
        <f>$F$168+$G$168+$H$168+$I$168+$J$168+$K$168+$L$168+$M$168+$N$168+$O$168+$P$168+$Q$168+$R$168+$S$168</f>
        <v>635.197</v>
      </c>
      <c r="U168" s="25">
        <v>18.55</v>
      </c>
      <c r="V168" s="24">
        <f>ROUND($T$168*$U$168,3)</f>
        <v>11782.904</v>
      </c>
      <c r="W168" s="95"/>
      <c r="X168" s="96"/>
      <c r="Y168" s="25">
        <f>$X$168+$W$168</f>
        <v>0</v>
      </c>
      <c r="Z168" s="24">
        <f>$T$168*$W$168</f>
        <v>0</v>
      </c>
      <c r="AA168" s="24">
        <f>$V$168*$X$168</f>
        <v>0</v>
      </c>
      <c r="AB168" s="24">
        <f>$AA$168+$Z$168</f>
        <v>0</v>
      </c>
      <c r="AC168" s="26" t="s">
        <v>130</v>
      </c>
      <c r="AD168" s="48"/>
    </row>
    <row r="169" spans="2:30" s="1" customFormat="1" ht="11.1" customHeight="1" outlineLevel="1" x14ac:dyDescent="0.2">
      <c r="B169" s="71"/>
      <c r="C169" s="72" t="s">
        <v>133</v>
      </c>
      <c r="D169" s="73" t="s">
        <v>79</v>
      </c>
      <c r="E169" s="73"/>
      <c r="F169" s="23">
        <v>74.98</v>
      </c>
      <c r="G169" s="23">
        <v>65.903000000000006</v>
      </c>
      <c r="H169" s="23">
        <v>77.122</v>
      </c>
      <c r="I169" s="23">
        <v>69.212000000000003</v>
      </c>
      <c r="J169" s="23">
        <v>65.125</v>
      </c>
      <c r="K169" s="23">
        <v>72.337999999999994</v>
      </c>
      <c r="L169" s="23">
        <v>65.125</v>
      </c>
      <c r="M169" s="23">
        <v>74.331000000000003</v>
      </c>
      <c r="N169" s="23">
        <v>71.061000000000007</v>
      </c>
      <c r="O169" s="23"/>
      <c r="P169" s="23"/>
      <c r="Q169" s="23"/>
      <c r="R169" s="23"/>
      <c r="S169" s="23"/>
      <c r="T169" s="23">
        <f>$F$169+$G$169+$H$169+$I$169+$J$169+$K$169+$L$169+$M$169+$N$169+$O$169+$P$169+$Q$169+$R$169+$S$169</f>
        <v>635.197</v>
      </c>
      <c r="U169" s="25">
        <v>4.95</v>
      </c>
      <c r="V169" s="24">
        <f>ROUND($T$169*$U$169,3)</f>
        <v>3144.2249999999999</v>
      </c>
      <c r="W169" s="95"/>
      <c r="X169" s="96"/>
      <c r="Y169" s="25">
        <f>$X$169+$W$169</f>
        <v>0</v>
      </c>
      <c r="Z169" s="24">
        <f>$T$169*$W$169</f>
        <v>0</v>
      </c>
      <c r="AA169" s="24">
        <f>$V$169*$X$169</f>
        <v>0</v>
      </c>
      <c r="AB169" s="24">
        <f>$AA$169+$Z$169</f>
        <v>0</v>
      </c>
      <c r="AC169" s="26" t="s">
        <v>130</v>
      </c>
      <c r="AD169" s="48"/>
    </row>
    <row r="170" spans="2:30" s="1" customFormat="1" ht="21.95" customHeight="1" outlineLevel="1" x14ac:dyDescent="0.2">
      <c r="B170" s="71"/>
      <c r="C170" s="72" t="s">
        <v>134</v>
      </c>
      <c r="D170" s="73" t="s">
        <v>75</v>
      </c>
      <c r="E170" s="73"/>
      <c r="F170" s="23">
        <v>57.734999999999999</v>
      </c>
      <c r="G170" s="23">
        <v>50.832999999999998</v>
      </c>
      <c r="H170" s="23">
        <v>61.241999999999997</v>
      </c>
      <c r="I170" s="23">
        <v>56.575000000000003</v>
      </c>
      <c r="J170" s="23">
        <v>50.673999999999999</v>
      </c>
      <c r="K170" s="23">
        <v>56.396000000000001</v>
      </c>
      <c r="L170" s="23">
        <v>50.673999999999999</v>
      </c>
      <c r="M170" s="23">
        <v>59.152000000000001</v>
      </c>
      <c r="N170" s="23">
        <v>55.69</v>
      </c>
      <c r="O170" s="23"/>
      <c r="P170" s="23"/>
      <c r="Q170" s="23"/>
      <c r="R170" s="23"/>
      <c r="S170" s="23"/>
      <c r="T170" s="23">
        <f>$F$170+$G$170+$H$170+$I$170+$J$170+$K$170+$L$170+$M$170+$N$170+$O$170+$P$170+$Q$170+$R$170+$S$170</f>
        <v>498.97099999999995</v>
      </c>
      <c r="U170" s="28">
        <v>2</v>
      </c>
      <c r="V170" s="24">
        <f>ROUND($T$170*$U$170,3)</f>
        <v>997.94200000000001</v>
      </c>
      <c r="W170" s="95"/>
      <c r="X170" s="96"/>
      <c r="Y170" s="25">
        <f>$X$170+$W$170</f>
        <v>0</v>
      </c>
      <c r="Z170" s="24">
        <f>$T$170*$W$170</f>
        <v>0</v>
      </c>
      <c r="AA170" s="24">
        <f>$V$170*$X$170</f>
        <v>0</v>
      </c>
      <c r="AB170" s="24">
        <f>$AA$170+$Z$170</f>
        <v>0</v>
      </c>
      <c r="AC170" s="26"/>
      <c r="AD170" s="48"/>
    </row>
    <row r="171" spans="2:30" s="1" customFormat="1" ht="11.1" customHeight="1" outlineLevel="1" x14ac:dyDescent="0.2">
      <c r="B171" s="71"/>
      <c r="C171" s="72" t="s">
        <v>135</v>
      </c>
      <c r="D171" s="73" t="s">
        <v>69</v>
      </c>
      <c r="E171" s="73"/>
      <c r="F171" s="23">
        <v>57.734999999999999</v>
      </c>
      <c r="G171" s="23">
        <v>50.832999999999998</v>
      </c>
      <c r="H171" s="23">
        <v>61.241999999999997</v>
      </c>
      <c r="I171" s="23">
        <v>56.575000000000003</v>
      </c>
      <c r="J171" s="23">
        <v>50.673999999999999</v>
      </c>
      <c r="K171" s="23">
        <v>56.396000000000001</v>
      </c>
      <c r="L171" s="23">
        <v>50.673999999999999</v>
      </c>
      <c r="M171" s="23">
        <v>59.152000000000001</v>
      </c>
      <c r="N171" s="23">
        <v>55.69</v>
      </c>
      <c r="O171" s="23"/>
      <c r="P171" s="23"/>
      <c r="Q171" s="23"/>
      <c r="R171" s="23"/>
      <c r="S171" s="23"/>
      <c r="T171" s="23">
        <f>$F$171+$G$171+$H$171+$I$171+$J$171+$K$171+$L$171+$M$171+$N$171+$O$171+$P$171+$Q$171+$R$171+$S$171</f>
        <v>498.97099999999995</v>
      </c>
      <c r="U171" s="28">
        <v>1</v>
      </c>
      <c r="V171" s="24">
        <f>ROUND($T$171*$U$171,3)</f>
        <v>498.971</v>
      </c>
      <c r="W171" s="95"/>
      <c r="X171" s="96"/>
      <c r="Y171" s="25">
        <f>$X$171+$W$171</f>
        <v>0</v>
      </c>
      <c r="Z171" s="24">
        <f>$T$171*$W$171</f>
        <v>0</v>
      </c>
      <c r="AA171" s="24">
        <f>$V$171*$X$171</f>
        <v>0</v>
      </c>
      <c r="AB171" s="24">
        <f>$AA$171+$Z$171</f>
        <v>0</v>
      </c>
      <c r="AC171" s="26"/>
      <c r="AD171" s="48"/>
    </row>
    <row r="172" spans="2:30" s="15" customFormat="1" ht="32.1" customHeight="1" outlineLevel="1" x14ac:dyDescent="0.15">
      <c r="B172" s="65">
        <v>27</v>
      </c>
      <c r="C172" s="66" t="s">
        <v>172</v>
      </c>
      <c r="D172" s="67" t="s">
        <v>66</v>
      </c>
      <c r="E172" s="67"/>
      <c r="F172" s="16">
        <v>65.316000000000003</v>
      </c>
      <c r="G172" s="16">
        <v>57.302</v>
      </c>
      <c r="H172" s="16">
        <v>57.302</v>
      </c>
      <c r="I172" s="16">
        <v>48.204000000000001</v>
      </c>
      <c r="J172" s="16">
        <v>33.832000000000001</v>
      </c>
      <c r="K172" s="16">
        <v>59.204000000000001</v>
      </c>
      <c r="L172" s="16">
        <v>33.832000000000001</v>
      </c>
      <c r="M172" s="16">
        <v>48.204000000000001</v>
      </c>
      <c r="N172" s="16">
        <v>57.302</v>
      </c>
      <c r="O172" s="16"/>
      <c r="P172" s="16"/>
      <c r="Q172" s="16"/>
      <c r="R172" s="16"/>
      <c r="S172" s="16"/>
      <c r="T172" s="16">
        <v>726.11400000000003</v>
      </c>
      <c r="U172" s="17"/>
      <c r="V172" s="16">
        <v>726.11400000000003</v>
      </c>
      <c r="W172" s="42"/>
      <c r="X172" s="42"/>
      <c r="Y172" s="17">
        <f>$AB$172/$V$172</f>
        <v>0</v>
      </c>
      <c r="Z172" s="17"/>
      <c r="AA172" s="17"/>
      <c r="AB172" s="17"/>
      <c r="AC172" s="18" t="s">
        <v>173</v>
      </c>
      <c r="AD172" s="46"/>
    </row>
    <row r="173" spans="2:30" s="19" customFormat="1" ht="11.1" customHeight="1" outlineLevel="1" x14ac:dyDescent="0.2">
      <c r="B173" s="68"/>
      <c r="C173" s="69" t="s">
        <v>31</v>
      </c>
      <c r="D173" s="70" t="s">
        <v>66</v>
      </c>
      <c r="E173" s="70"/>
      <c r="F173" s="20">
        <v>65.316000000000003</v>
      </c>
      <c r="G173" s="20">
        <v>57.302</v>
      </c>
      <c r="H173" s="20">
        <v>57.302</v>
      </c>
      <c r="I173" s="20">
        <v>48.204000000000001</v>
      </c>
      <c r="J173" s="20">
        <v>33.832000000000001</v>
      </c>
      <c r="K173" s="20">
        <v>59.204000000000001</v>
      </c>
      <c r="L173" s="20">
        <v>33.832000000000001</v>
      </c>
      <c r="M173" s="20">
        <v>48.204000000000001</v>
      </c>
      <c r="N173" s="20">
        <v>57.302</v>
      </c>
      <c r="O173" s="20"/>
      <c r="P173" s="20"/>
      <c r="Q173" s="20"/>
      <c r="R173" s="20"/>
      <c r="S173" s="20"/>
      <c r="T173" s="20">
        <f>$F$173+$G$173+$H$173+$I$173+$J$173+$K$173+$L$173+$M$173+$N$173+$O$173+$P$173+$Q$173+$R$173+$S$173</f>
        <v>460.49800000000005</v>
      </c>
      <c r="U173" s="20">
        <v>1</v>
      </c>
      <c r="V173" s="21">
        <f>ROUND($T$173*$U$173,3)</f>
        <v>460.49799999999999</v>
      </c>
      <c r="W173" s="94"/>
      <c r="X173" s="98"/>
      <c r="Y173" s="40">
        <f>$X$173+$W$173</f>
        <v>0</v>
      </c>
      <c r="Z173" s="21">
        <f>$T$173*$W$173</f>
        <v>0</v>
      </c>
      <c r="AA173" s="21">
        <f>$V$173*$X$173</f>
        <v>0</v>
      </c>
      <c r="AB173" s="21">
        <f>$AA$173+$Z$173</f>
        <v>0</v>
      </c>
      <c r="AC173" s="21"/>
      <c r="AD173" s="47"/>
    </row>
    <row r="174" spans="2:30" s="1" customFormat="1" ht="44.1" customHeight="1" outlineLevel="1" x14ac:dyDescent="0.2">
      <c r="B174" s="71"/>
      <c r="C174" s="72" t="s">
        <v>68</v>
      </c>
      <c r="D174" s="73" t="s">
        <v>69</v>
      </c>
      <c r="E174" s="73"/>
      <c r="F174" s="23">
        <v>65.316000000000003</v>
      </c>
      <c r="G174" s="23">
        <v>57.302</v>
      </c>
      <c r="H174" s="23">
        <v>57.302</v>
      </c>
      <c r="I174" s="23">
        <v>48.204000000000001</v>
      </c>
      <c r="J174" s="23">
        <v>33.832000000000001</v>
      </c>
      <c r="K174" s="23">
        <v>59.204000000000001</v>
      </c>
      <c r="L174" s="23">
        <v>33.832000000000001</v>
      </c>
      <c r="M174" s="23">
        <v>48.204000000000001</v>
      </c>
      <c r="N174" s="23">
        <v>57.302</v>
      </c>
      <c r="O174" s="23"/>
      <c r="P174" s="23"/>
      <c r="Q174" s="23"/>
      <c r="R174" s="23"/>
      <c r="S174" s="23"/>
      <c r="T174" s="23">
        <f>$F$174+$G$174+$H$174+$I$174+$J$174+$K$174+$L$174+$M$174+$N$174+$O$174+$P$174+$Q$174+$R$174+$S$174</f>
        <v>460.49800000000005</v>
      </c>
      <c r="U174" s="25">
        <v>0.15</v>
      </c>
      <c r="V174" s="24">
        <f>ROUND($T$174*$U$174,3)</f>
        <v>69.075000000000003</v>
      </c>
      <c r="W174" s="95"/>
      <c r="X174" s="96"/>
      <c r="Y174" s="25">
        <f>$X$174+$W$174</f>
        <v>0</v>
      </c>
      <c r="Z174" s="24">
        <f>$T$174*$W$174</f>
        <v>0</v>
      </c>
      <c r="AA174" s="24">
        <f>$V$174*$X$174</f>
        <v>0</v>
      </c>
      <c r="AB174" s="24">
        <f>$AA$174+$Z$174</f>
        <v>0</v>
      </c>
      <c r="AC174" s="26" t="s">
        <v>81</v>
      </c>
      <c r="AD174" s="48"/>
    </row>
    <row r="175" spans="2:30" s="1" customFormat="1" ht="21.95" customHeight="1" outlineLevel="1" x14ac:dyDescent="0.2">
      <c r="B175" s="71"/>
      <c r="C175" s="77" t="s">
        <v>211</v>
      </c>
      <c r="D175" s="73" t="s">
        <v>69</v>
      </c>
      <c r="E175" s="73"/>
      <c r="F175" s="23">
        <v>17.344999999999999</v>
      </c>
      <c r="G175" s="23">
        <v>12.151999999999999</v>
      </c>
      <c r="H175" s="23">
        <v>12.151999999999999</v>
      </c>
      <c r="I175" s="23">
        <v>11.247999999999999</v>
      </c>
      <c r="J175" s="23">
        <v>11.702</v>
      </c>
      <c r="K175" s="23">
        <v>13.332000000000001</v>
      </c>
      <c r="L175" s="23">
        <v>11.702</v>
      </c>
      <c r="M175" s="23">
        <v>11.247999999999999</v>
      </c>
      <c r="N175" s="23">
        <v>12.151999999999999</v>
      </c>
      <c r="O175" s="23"/>
      <c r="P175" s="23"/>
      <c r="Q175" s="23"/>
      <c r="R175" s="23"/>
      <c r="S175" s="23"/>
      <c r="T175" s="23">
        <f>$F$175+$G$175+$H$175+$I$175+$J$175+$K$175+$L$175+$M$175+$N$175+$O$175+$P$175+$Q$175+$R$175+$S$175</f>
        <v>113.03300000000002</v>
      </c>
      <c r="U175" s="27">
        <v>0.5</v>
      </c>
      <c r="V175" s="24">
        <f>ROUND($T$175*$U$175,3)</f>
        <v>56.517000000000003</v>
      </c>
      <c r="W175" s="95"/>
      <c r="X175" s="96"/>
      <c r="Y175" s="25">
        <f>$X$175+$W$175</f>
        <v>0</v>
      </c>
      <c r="Z175" s="24">
        <f>$T$175*$W$175</f>
        <v>0</v>
      </c>
      <c r="AA175" s="24">
        <f>$V$175*$X$175</f>
        <v>0</v>
      </c>
      <c r="AB175" s="24">
        <f>$AA$175+$Z$175</f>
        <v>0</v>
      </c>
      <c r="AC175" s="26"/>
      <c r="AD175" s="48"/>
    </row>
    <row r="176" spans="2:30" s="1" customFormat="1" ht="21.95" customHeight="1" outlineLevel="1" x14ac:dyDescent="0.2">
      <c r="B176" s="71"/>
      <c r="C176" s="77" t="s">
        <v>208</v>
      </c>
      <c r="D176" s="73" t="s">
        <v>69</v>
      </c>
      <c r="E176" s="73"/>
      <c r="F176" s="23">
        <v>47.970999999999997</v>
      </c>
      <c r="G176" s="23">
        <v>45.15</v>
      </c>
      <c r="H176" s="23">
        <v>45.15</v>
      </c>
      <c r="I176" s="23">
        <v>36.956000000000003</v>
      </c>
      <c r="J176" s="23">
        <v>22.13</v>
      </c>
      <c r="K176" s="23">
        <v>45.872</v>
      </c>
      <c r="L176" s="23">
        <v>22.13</v>
      </c>
      <c r="M176" s="23">
        <v>36.956000000000003</v>
      </c>
      <c r="N176" s="23">
        <v>45.15</v>
      </c>
      <c r="O176" s="23"/>
      <c r="P176" s="23"/>
      <c r="Q176" s="23"/>
      <c r="R176" s="23"/>
      <c r="S176" s="23"/>
      <c r="T176" s="23">
        <f>$F$176+$G$176+$H$176+$I$176+$J$176+$K$176+$L$176+$M$176+$N$176+$O$176+$P$176+$Q$176+$R$176+$S$176</f>
        <v>347.46499999999997</v>
      </c>
      <c r="U176" s="27">
        <v>0.5</v>
      </c>
      <c r="V176" s="24">
        <f>ROUND($T$176*$U$176,3)</f>
        <v>173.733</v>
      </c>
      <c r="W176" s="95"/>
      <c r="X176" s="96"/>
      <c r="Y176" s="25">
        <f>$X$176+$W$176</f>
        <v>0</v>
      </c>
      <c r="Z176" s="24">
        <f>$T$176*$W$176</f>
        <v>0</v>
      </c>
      <c r="AA176" s="24">
        <f>$V$176*$X$176</f>
        <v>0</v>
      </c>
      <c r="AB176" s="24">
        <f>$AA$176+$Z$176</f>
        <v>0</v>
      </c>
      <c r="AC176" s="26"/>
      <c r="AD176" s="48"/>
    </row>
    <row r="177" spans="2:30" s="1" customFormat="1" ht="21.95" customHeight="1" outlineLevel="1" x14ac:dyDescent="0.2">
      <c r="B177" s="71"/>
      <c r="C177" s="77" t="s">
        <v>209</v>
      </c>
      <c r="D177" s="73" t="s">
        <v>66</v>
      </c>
      <c r="E177" s="73" t="s">
        <v>72</v>
      </c>
      <c r="F177" s="23">
        <v>17.344999999999999</v>
      </c>
      <c r="G177" s="23">
        <v>12.151999999999999</v>
      </c>
      <c r="H177" s="23">
        <v>12.151999999999999</v>
      </c>
      <c r="I177" s="23">
        <v>11.247999999999999</v>
      </c>
      <c r="J177" s="23">
        <v>11.702</v>
      </c>
      <c r="K177" s="23">
        <v>13.332000000000001</v>
      </c>
      <c r="L177" s="23">
        <v>11.702</v>
      </c>
      <c r="M177" s="23">
        <v>11.247999999999999</v>
      </c>
      <c r="N177" s="23">
        <v>12.151999999999999</v>
      </c>
      <c r="O177" s="23"/>
      <c r="P177" s="23"/>
      <c r="Q177" s="23"/>
      <c r="R177" s="23"/>
      <c r="S177" s="23"/>
      <c r="T177" s="23">
        <f>$F$177+$G$177+$H$177+$I$177+$J$177+$K$177+$L$177+$M$177+$N$177+$O$177+$P$177+$Q$177+$R$177+$S$177</f>
        <v>113.03300000000002</v>
      </c>
      <c r="U177" s="25">
        <v>1.02</v>
      </c>
      <c r="V177" s="24">
        <f>ROUND($T$177*$U$177,3)</f>
        <v>115.294</v>
      </c>
      <c r="W177" s="95"/>
      <c r="X177" s="96"/>
      <c r="Y177" s="25">
        <f>$X$177+$W$177</f>
        <v>0</v>
      </c>
      <c r="Z177" s="24">
        <f>$T$177*$W$177</f>
        <v>0</v>
      </c>
      <c r="AA177" s="24">
        <f>$V$177*$X$177</f>
        <v>0</v>
      </c>
      <c r="AB177" s="24">
        <f>$AA$177+$Z$177</f>
        <v>0</v>
      </c>
      <c r="AC177" s="26"/>
      <c r="AD177" s="48"/>
    </row>
    <row r="178" spans="2:30" s="1" customFormat="1" ht="21.95" customHeight="1" outlineLevel="1" x14ac:dyDescent="0.2">
      <c r="B178" s="71"/>
      <c r="C178" s="72" t="s">
        <v>97</v>
      </c>
      <c r="D178" s="73" t="s">
        <v>66</v>
      </c>
      <c r="E178" s="73" t="s">
        <v>72</v>
      </c>
      <c r="F178" s="23">
        <v>47.970999999999997</v>
      </c>
      <c r="G178" s="23">
        <v>45.15</v>
      </c>
      <c r="H178" s="23">
        <v>45.15</v>
      </c>
      <c r="I178" s="23">
        <v>36.956000000000003</v>
      </c>
      <c r="J178" s="23">
        <v>22.13</v>
      </c>
      <c r="K178" s="23">
        <v>45.872</v>
      </c>
      <c r="L178" s="23">
        <v>22.13</v>
      </c>
      <c r="M178" s="23">
        <v>36.956000000000003</v>
      </c>
      <c r="N178" s="23">
        <v>45.15</v>
      </c>
      <c r="O178" s="23"/>
      <c r="P178" s="23"/>
      <c r="Q178" s="23"/>
      <c r="R178" s="23"/>
      <c r="S178" s="23"/>
      <c r="T178" s="23">
        <f>$F$178+$G$178+$H$178+$I$178+$J$178+$K$178+$L$178+$M$178+$N$178+$O$178+$P$178+$Q$178+$R$178+$S$178</f>
        <v>347.46499999999997</v>
      </c>
      <c r="U178" s="25">
        <v>1.02</v>
      </c>
      <c r="V178" s="24">
        <f>ROUND($T$178*$U$178,3)</f>
        <v>354.41399999999999</v>
      </c>
      <c r="W178" s="95"/>
      <c r="X178" s="96"/>
      <c r="Y178" s="41">
        <f>$X$178+$W$178</f>
        <v>0</v>
      </c>
      <c r="Z178" s="24">
        <f>$T$178*$W$178</f>
        <v>0</v>
      </c>
      <c r="AA178" s="24">
        <f>$V$178*$X$178</f>
        <v>0</v>
      </c>
      <c r="AB178" s="24">
        <f>$AA$178+$Z$178</f>
        <v>0</v>
      </c>
      <c r="AC178" s="26"/>
      <c r="AD178" s="48"/>
    </row>
    <row r="179" spans="2:30" s="1" customFormat="1" ht="21.95" customHeight="1" outlineLevel="1" x14ac:dyDescent="0.2">
      <c r="B179" s="71"/>
      <c r="C179" s="72" t="s">
        <v>174</v>
      </c>
      <c r="D179" s="73" t="s">
        <v>69</v>
      </c>
      <c r="E179" s="73"/>
      <c r="F179" s="23">
        <v>65.316000000000003</v>
      </c>
      <c r="G179" s="23">
        <v>57.302</v>
      </c>
      <c r="H179" s="23">
        <v>57.302</v>
      </c>
      <c r="I179" s="23">
        <v>48.204000000000001</v>
      </c>
      <c r="J179" s="23">
        <v>33.832000000000001</v>
      </c>
      <c r="K179" s="23">
        <v>59.204000000000001</v>
      </c>
      <c r="L179" s="23">
        <v>33.832000000000001</v>
      </c>
      <c r="M179" s="23">
        <v>48.204000000000001</v>
      </c>
      <c r="N179" s="23">
        <v>57.302</v>
      </c>
      <c r="O179" s="23"/>
      <c r="P179" s="23"/>
      <c r="Q179" s="23"/>
      <c r="R179" s="23"/>
      <c r="S179" s="23"/>
      <c r="T179" s="23">
        <f>$F$179+$G$179+$H$179+$I$179+$J$179+$K$179+$L$179+$M$179+$N$179+$O$179+$P$179+$Q$179+$R$179+$S$179</f>
        <v>460.49800000000005</v>
      </c>
      <c r="U179" s="28">
        <v>10</v>
      </c>
      <c r="V179" s="24">
        <f>ROUND($T$179*$U$179,3)</f>
        <v>4604.9799999999996</v>
      </c>
      <c r="W179" s="95"/>
      <c r="X179" s="96"/>
      <c r="Y179" s="25">
        <f>$X$179+$W$179</f>
        <v>0</v>
      </c>
      <c r="Z179" s="24">
        <f>$T$179*$W$179</f>
        <v>0</v>
      </c>
      <c r="AA179" s="24">
        <f>$V$179*$X$179</f>
        <v>0</v>
      </c>
      <c r="AB179" s="24">
        <f>$AA$179+$Z$179</f>
        <v>0</v>
      </c>
      <c r="AC179" s="26"/>
      <c r="AD179" s="48"/>
    </row>
    <row r="180" spans="2:30" s="1" customFormat="1" ht="21.95" customHeight="1" outlineLevel="1" x14ac:dyDescent="0.2">
      <c r="B180" s="71"/>
      <c r="C180" s="72" t="s">
        <v>175</v>
      </c>
      <c r="D180" s="73" t="s">
        <v>75</v>
      </c>
      <c r="E180" s="73"/>
      <c r="F180" s="23">
        <v>28.1</v>
      </c>
      <c r="G180" s="23">
        <v>22.1</v>
      </c>
      <c r="H180" s="23">
        <v>22.1</v>
      </c>
      <c r="I180" s="23">
        <v>19.100000000000001</v>
      </c>
      <c r="J180" s="23">
        <v>20.2</v>
      </c>
      <c r="K180" s="23">
        <v>24.1</v>
      </c>
      <c r="L180" s="23">
        <v>20.2</v>
      </c>
      <c r="M180" s="23">
        <v>19.100000000000001</v>
      </c>
      <c r="N180" s="23">
        <v>22.1</v>
      </c>
      <c r="O180" s="23"/>
      <c r="P180" s="23"/>
      <c r="Q180" s="23"/>
      <c r="R180" s="23"/>
      <c r="S180" s="23"/>
      <c r="T180" s="23">
        <f>$F$180+$G$180+$H$180+$I$180+$J$180+$K$180+$L$180+$M$180+$N$180+$O$180+$P$180+$Q$180+$R$180+$S$180</f>
        <v>197.1</v>
      </c>
      <c r="U180" s="28">
        <v>1</v>
      </c>
      <c r="V180" s="24">
        <f>ROUND($T$180*$U$180,3)</f>
        <v>197.1</v>
      </c>
      <c r="W180" s="95"/>
      <c r="X180" s="96"/>
      <c r="Y180" s="24">
        <f>$X$180+$W$180</f>
        <v>0</v>
      </c>
      <c r="Z180" s="24">
        <f>$T$180*$W$180</f>
        <v>0</v>
      </c>
      <c r="AA180" s="24">
        <f>$V$180*$X$180</f>
        <v>0</v>
      </c>
      <c r="AB180" s="24">
        <f>$AA$180+$Z$180</f>
        <v>0</v>
      </c>
      <c r="AC180" s="26"/>
      <c r="AD180" s="48"/>
    </row>
    <row r="181" spans="2:30" s="1" customFormat="1" ht="11.1" customHeight="1" outlineLevel="1" x14ac:dyDescent="0.2">
      <c r="B181" s="71"/>
      <c r="C181" s="72" t="s">
        <v>176</v>
      </c>
      <c r="D181" s="73" t="s">
        <v>75</v>
      </c>
      <c r="E181" s="73"/>
      <c r="F181" s="23">
        <v>5.9</v>
      </c>
      <c r="G181" s="23">
        <v>9.8000000000000007</v>
      </c>
      <c r="H181" s="23">
        <v>9.8000000000000007</v>
      </c>
      <c r="I181" s="23">
        <v>10.9</v>
      </c>
      <c r="J181" s="23">
        <v>4.7</v>
      </c>
      <c r="K181" s="23">
        <v>4.7</v>
      </c>
      <c r="L181" s="23">
        <v>4.7</v>
      </c>
      <c r="M181" s="23">
        <v>10.9</v>
      </c>
      <c r="N181" s="23">
        <v>9.8000000000000007</v>
      </c>
      <c r="O181" s="23"/>
      <c r="P181" s="23"/>
      <c r="Q181" s="23"/>
      <c r="R181" s="23"/>
      <c r="S181" s="23"/>
      <c r="T181" s="23">
        <f>$F$181+$G$181+$H$181+$I$181+$J$181+$K$181+$L$181+$M$181+$N$181+$O$181+$P$181+$Q$181+$R$181+$S$181</f>
        <v>71.2</v>
      </c>
      <c r="U181" s="28">
        <v>1</v>
      </c>
      <c r="V181" s="24">
        <f>ROUND($T$181*$U$181,3)</f>
        <v>71.2</v>
      </c>
      <c r="W181" s="95"/>
      <c r="X181" s="96"/>
      <c r="Y181" s="25">
        <f>$X$181+$W$181</f>
        <v>0</v>
      </c>
      <c r="Z181" s="24">
        <f>$T$181*$W$181</f>
        <v>0</v>
      </c>
      <c r="AA181" s="24">
        <f>$V$181*$X$181</f>
        <v>0</v>
      </c>
      <c r="AB181" s="24">
        <f>$AA$181+$Z$181</f>
        <v>0</v>
      </c>
      <c r="AC181" s="26"/>
      <c r="AD181" s="48"/>
    </row>
    <row r="182" spans="2:30" s="1" customFormat="1" ht="11.1" customHeight="1" outlineLevel="1" x14ac:dyDescent="0.2">
      <c r="B182" s="71"/>
      <c r="C182" s="72" t="s">
        <v>177</v>
      </c>
      <c r="D182" s="73" t="s">
        <v>75</v>
      </c>
      <c r="E182" s="73"/>
      <c r="F182" s="23">
        <v>20.7</v>
      </c>
      <c r="G182" s="23">
        <v>13</v>
      </c>
      <c r="H182" s="23">
        <v>13</v>
      </c>
      <c r="I182" s="23">
        <v>13.8</v>
      </c>
      <c r="J182" s="23">
        <v>25.1</v>
      </c>
      <c r="K182" s="23">
        <v>18.2</v>
      </c>
      <c r="L182" s="23">
        <v>25.1</v>
      </c>
      <c r="M182" s="23">
        <v>13.8</v>
      </c>
      <c r="N182" s="23">
        <v>13</v>
      </c>
      <c r="O182" s="23"/>
      <c r="P182" s="23"/>
      <c r="Q182" s="23"/>
      <c r="R182" s="23"/>
      <c r="S182" s="23"/>
      <c r="T182" s="23">
        <f>$F$182+$G$182+$H$182+$I$182+$J$182+$K$182+$L$182+$M$182+$N$182+$O$182+$P$182+$Q$182+$R$182+$S$182</f>
        <v>155.70000000000002</v>
      </c>
      <c r="U182" s="28">
        <v>1</v>
      </c>
      <c r="V182" s="24">
        <f>ROUND($T$182*$U$182,3)</f>
        <v>155.69999999999999</v>
      </c>
      <c r="W182" s="95"/>
      <c r="X182" s="96"/>
      <c r="Y182" s="25">
        <f>$X$182+$W$182</f>
        <v>0</v>
      </c>
      <c r="Z182" s="24">
        <f>$T$182*$W$182</f>
        <v>0</v>
      </c>
      <c r="AA182" s="24">
        <f>$V$182*$X$182</f>
        <v>0</v>
      </c>
      <c r="AB182" s="24">
        <f>$AA$182+$Z$182</f>
        <v>0</v>
      </c>
      <c r="AC182" s="26"/>
      <c r="AD182" s="48"/>
    </row>
    <row r="183" spans="2:30" s="1" customFormat="1" ht="21.95" customHeight="1" outlineLevel="1" x14ac:dyDescent="0.2">
      <c r="B183" s="71"/>
      <c r="C183" s="72" t="s">
        <v>178</v>
      </c>
      <c r="D183" s="73" t="s">
        <v>75</v>
      </c>
      <c r="E183" s="73"/>
      <c r="F183" s="23">
        <v>84.6</v>
      </c>
      <c r="G183" s="23">
        <v>78.900000000000006</v>
      </c>
      <c r="H183" s="23">
        <v>78.900000000000006</v>
      </c>
      <c r="I183" s="23">
        <v>84.7</v>
      </c>
      <c r="J183" s="23">
        <v>64.5</v>
      </c>
      <c r="K183" s="23">
        <v>47.1</v>
      </c>
      <c r="L183" s="23">
        <v>64.5</v>
      </c>
      <c r="M183" s="23">
        <v>84.7</v>
      </c>
      <c r="N183" s="23">
        <v>78.900000000000006</v>
      </c>
      <c r="O183" s="23"/>
      <c r="P183" s="23"/>
      <c r="Q183" s="23"/>
      <c r="R183" s="23"/>
      <c r="S183" s="23"/>
      <c r="T183" s="23">
        <f>$F$183+$G$183+$H$183+$I$183+$J$183+$K$183+$L$183+$M$183+$N$183+$O$183+$P$183+$Q$183+$R$183+$S$183</f>
        <v>666.80000000000007</v>
      </c>
      <c r="U183" s="28">
        <v>1</v>
      </c>
      <c r="V183" s="24">
        <f>ROUND($T$183*$U$183,3)</f>
        <v>666.8</v>
      </c>
      <c r="W183" s="95"/>
      <c r="X183" s="96"/>
      <c r="Y183" s="25">
        <f>$X$183+$W$183</f>
        <v>0</v>
      </c>
      <c r="Z183" s="24">
        <f>$T$183*$W$183</f>
        <v>0</v>
      </c>
      <c r="AA183" s="24">
        <f>$V$183*$X$183</f>
        <v>0</v>
      </c>
      <c r="AB183" s="24">
        <f>$AA$183+$Z$183</f>
        <v>0</v>
      </c>
      <c r="AC183" s="26"/>
      <c r="AD183" s="48"/>
    </row>
    <row r="184" spans="2:30" s="15" customFormat="1" ht="21.95" customHeight="1" outlineLevel="1" x14ac:dyDescent="0.15">
      <c r="B184" s="65">
        <v>28</v>
      </c>
      <c r="C184" s="66" t="s">
        <v>145</v>
      </c>
      <c r="D184" s="67" t="s">
        <v>66</v>
      </c>
      <c r="E184" s="67"/>
      <c r="F184" s="16">
        <v>24.902999999999999</v>
      </c>
      <c r="G184" s="16">
        <v>15.878</v>
      </c>
      <c r="H184" s="16">
        <v>15.878</v>
      </c>
      <c r="I184" s="16">
        <v>19.234999999999999</v>
      </c>
      <c r="J184" s="16">
        <v>18.946000000000002</v>
      </c>
      <c r="K184" s="16">
        <v>19.795000000000002</v>
      </c>
      <c r="L184" s="16">
        <v>18.946000000000002</v>
      </c>
      <c r="M184" s="16">
        <v>19.234999999999999</v>
      </c>
      <c r="N184" s="16">
        <v>15.878</v>
      </c>
      <c r="O184" s="16"/>
      <c r="P184" s="16"/>
      <c r="Q184" s="16"/>
      <c r="R184" s="16"/>
      <c r="S184" s="16"/>
      <c r="T184" s="16">
        <v>289.541</v>
      </c>
      <c r="U184" s="17"/>
      <c r="V184" s="16">
        <v>289.541</v>
      </c>
      <c r="W184" s="42"/>
      <c r="X184" s="42"/>
      <c r="Y184" s="17">
        <f>$AB$184/$V$184</f>
        <v>0</v>
      </c>
      <c r="Z184" s="17"/>
      <c r="AA184" s="17"/>
      <c r="AB184" s="17"/>
      <c r="AC184" s="18"/>
      <c r="AD184" s="46"/>
    </row>
    <row r="185" spans="2:30" s="19" customFormat="1" ht="11.1" customHeight="1" outlineLevel="1" x14ac:dyDescent="0.2">
      <c r="B185" s="68"/>
      <c r="C185" s="69" t="s">
        <v>31</v>
      </c>
      <c r="D185" s="70" t="s">
        <v>66</v>
      </c>
      <c r="E185" s="70"/>
      <c r="F185" s="20">
        <v>24.902999999999999</v>
      </c>
      <c r="G185" s="20">
        <v>15.878</v>
      </c>
      <c r="H185" s="20">
        <v>15.878</v>
      </c>
      <c r="I185" s="20">
        <v>19.234999999999999</v>
      </c>
      <c r="J185" s="20">
        <v>18.946000000000002</v>
      </c>
      <c r="K185" s="20">
        <v>19.795000000000002</v>
      </c>
      <c r="L185" s="20">
        <v>18.946000000000002</v>
      </c>
      <c r="M185" s="20">
        <v>19.234999999999999</v>
      </c>
      <c r="N185" s="20">
        <v>15.878</v>
      </c>
      <c r="O185" s="20"/>
      <c r="P185" s="20"/>
      <c r="Q185" s="20"/>
      <c r="R185" s="20"/>
      <c r="S185" s="20"/>
      <c r="T185" s="20">
        <f>$F$185+$G$185+$H$185+$I$185+$J$185+$K$185+$L$185+$M$185+$N$185+$O$185+$P$185+$Q$185+$R$185+$S$185</f>
        <v>168.69400000000002</v>
      </c>
      <c r="U185" s="20">
        <v>1</v>
      </c>
      <c r="V185" s="21">
        <f>ROUND($T$185*$U$185,3)</f>
        <v>168.69399999999999</v>
      </c>
      <c r="W185" s="94"/>
      <c r="X185" s="98"/>
      <c r="Y185" s="40">
        <f>$X$185+$W$185</f>
        <v>0</v>
      </c>
      <c r="Z185" s="21">
        <f>$T$185*$W$185</f>
        <v>0</v>
      </c>
      <c r="AA185" s="21">
        <f>$V$185*$X$185</f>
        <v>0</v>
      </c>
      <c r="AB185" s="21">
        <f>$AA$185+$Z$185</f>
        <v>0</v>
      </c>
      <c r="AC185" s="21"/>
      <c r="AD185" s="47"/>
    </row>
    <row r="186" spans="2:30" s="1" customFormat="1" ht="44.1" customHeight="1" outlineLevel="1" x14ac:dyDescent="0.2">
      <c r="B186" s="71"/>
      <c r="C186" s="72" t="s">
        <v>84</v>
      </c>
      <c r="D186" s="73" t="s">
        <v>69</v>
      </c>
      <c r="E186" s="73"/>
      <c r="F186" s="23">
        <v>28</v>
      </c>
      <c r="G186" s="23">
        <v>15.878</v>
      </c>
      <c r="H186" s="23">
        <v>15.878</v>
      </c>
      <c r="I186" s="23">
        <v>19.234999999999999</v>
      </c>
      <c r="J186" s="23">
        <v>18.946000000000002</v>
      </c>
      <c r="K186" s="23">
        <v>19.795000000000002</v>
      </c>
      <c r="L186" s="23">
        <v>18.946000000000002</v>
      </c>
      <c r="M186" s="23">
        <v>19.234999999999999</v>
      </c>
      <c r="N186" s="23">
        <v>15.878</v>
      </c>
      <c r="O186" s="23"/>
      <c r="P186" s="23"/>
      <c r="Q186" s="23"/>
      <c r="R186" s="23"/>
      <c r="S186" s="23"/>
      <c r="T186" s="23">
        <f>$F$186+$G$186+$H$186+$I$186+$J$186+$K$186+$L$186+$M$186+$N$186+$O$186+$P$186+$Q$186+$R$186+$S$186</f>
        <v>171.791</v>
      </c>
      <c r="U186" s="25">
        <v>0.15</v>
      </c>
      <c r="V186" s="24">
        <f>ROUND($T$186*$U$186,3)</f>
        <v>25.768999999999998</v>
      </c>
      <c r="W186" s="95"/>
      <c r="X186" s="96"/>
      <c r="Y186" s="25">
        <f>$X$186+$W$186</f>
        <v>0</v>
      </c>
      <c r="Z186" s="24">
        <f>$T$186*$W$186</f>
        <v>0</v>
      </c>
      <c r="AA186" s="24">
        <f>$V$186*$X$186</f>
        <v>0</v>
      </c>
      <c r="AB186" s="24">
        <f>$AA$186+$Z$186</f>
        <v>0</v>
      </c>
      <c r="AC186" s="26" t="s">
        <v>81</v>
      </c>
      <c r="AD186" s="48"/>
    </row>
    <row r="187" spans="2:30" s="1" customFormat="1" ht="21.95" customHeight="1" outlineLevel="1" x14ac:dyDescent="0.2">
      <c r="B187" s="71"/>
      <c r="C187" s="72" t="s">
        <v>166</v>
      </c>
      <c r="D187" s="73" t="s">
        <v>104</v>
      </c>
      <c r="E187" s="73"/>
      <c r="F187" s="23">
        <v>5.7</v>
      </c>
      <c r="G187" s="23">
        <v>4.5999999999999996</v>
      </c>
      <c r="H187" s="23">
        <v>4.5999999999999996</v>
      </c>
      <c r="I187" s="23">
        <v>2.2000000000000002</v>
      </c>
      <c r="J187" s="23">
        <v>4.5999999999999996</v>
      </c>
      <c r="K187" s="23">
        <v>4.5999999999999996</v>
      </c>
      <c r="L187" s="23">
        <v>4.5999999999999996</v>
      </c>
      <c r="M187" s="23">
        <v>2.2000000000000002</v>
      </c>
      <c r="N187" s="23">
        <v>4.5999999999999996</v>
      </c>
      <c r="O187" s="23"/>
      <c r="P187" s="23"/>
      <c r="Q187" s="23"/>
      <c r="R187" s="23"/>
      <c r="S187" s="23"/>
      <c r="T187" s="23">
        <f>$F$187+$G$187+$H$187+$I$187+$J$187+$K$187+$L$187+$M$187+$N$187+$O$187+$P$187+$Q$187+$R$187+$S$187</f>
        <v>37.70000000000001</v>
      </c>
      <c r="U187" s="25">
        <v>0.35</v>
      </c>
      <c r="V187" s="24">
        <f>ROUND($T$187*$U$187,3)</f>
        <v>13.195</v>
      </c>
      <c r="W187" s="95"/>
      <c r="X187" s="96"/>
      <c r="Y187" s="25">
        <f>$X$187+$W$187</f>
        <v>0</v>
      </c>
      <c r="Z187" s="24">
        <f>$T$187*$W$187</f>
        <v>0</v>
      </c>
      <c r="AA187" s="24">
        <f>$V$187*$X$187</f>
        <v>0</v>
      </c>
      <c r="AB187" s="24">
        <f>$AA$187+$Z$187</f>
        <v>0</v>
      </c>
      <c r="AC187" s="26"/>
      <c r="AD187" s="48"/>
    </row>
    <row r="188" spans="2:30" s="1" customFormat="1" ht="21.95" customHeight="1" outlineLevel="1" x14ac:dyDescent="0.2">
      <c r="B188" s="71"/>
      <c r="C188" s="72" t="s">
        <v>179</v>
      </c>
      <c r="D188" s="73" t="s">
        <v>104</v>
      </c>
      <c r="E188" s="73"/>
      <c r="F188" s="23">
        <v>19.202999999999999</v>
      </c>
      <c r="G188" s="23">
        <v>11.278</v>
      </c>
      <c r="H188" s="23">
        <v>11.278</v>
      </c>
      <c r="I188" s="23">
        <v>17.035</v>
      </c>
      <c r="J188" s="23">
        <v>14.346</v>
      </c>
      <c r="K188" s="23">
        <v>15.195</v>
      </c>
      <c r="L188" s="23">
        <v>14.346</v>
      </c>
      <c r="M188" s="23">
        <v>17.035</v>
      </c>
      <c r="N188" s="23">
        <v>11.278</v>
      </c>
      <c r="O188" s="23"/>
      <c r="P188" s="23"/>
      <c r="Q188" s="23"/>
      <c r="R188" s="23"/>
      <c r="S188" s="23"/>
      <c r="T188" s="23">
        <f>$F$188+$G$188+$H$188+$I$188+$J$188+$K$188+$L$188+$M$188+$N$188+$O$188+$P$188+$Q$188+$R$188+$S$188</f>
        <v>130.994</v>
      </c>
      <c r="U188" s="25">
        <v>0.35</v>
      </c>
      <c r="V188" s="24">
        <f>ROUND($T$188*$U$188,3)</f>
        <v>45.847999999999999</v>
      </c>
      <c r="W188" s="95"/>
      <c r="X188" s="96"/>
      <c r="Y188" s="25">
        <f>$X$188+$W$188</f>
        <v>0</v>
      </c>
      <c r="Z188" s="24">
        <f>$T$188*$W$188</f>
        <v>0</v>
      </c>
      <c r="AA188" s="24">
        <f>$V$188*$X$188</f>
        <v>0</v>
      </c>
      <c r="AB188" s="24">
        <f>$AA$188+$Z$188</f>
        <v>0</v>
      </c>
      <c r="AC188" s="26"/>
      <c r="AD188" s="48"/>
    </row>
    <row r="189" spans="2:30" s="15" customFormat="1" ht="21.95" customHeight="1" outlineLevel="1" x14ac:dyDescent="0.15">
      <c r="B189" s="65">
        <v>29</v>
      </c>
      <c r="C189" s="83" t="s">
        <v>156</v>
      </c>
      <c r="D189" s="67" t="s">
        <v>66</v>
      </c>
      <c r="E189" s="67"/>
      <c r="F189" s="90">
        <f>F190</f>
        <v>5.6689999999999996</v>
      </c>
      <c r="G189" s="90">
        <f>G190</f>
        <v>3.27</v>
      </c>
      <c r="H189" s="90">
        <f>H190</f>
        <v>3.27</v>
      </c>
      <c r="I189" s="90">
        <v>2.8410000000000002</v>
      </c>
      <c r="J189" s="90">
        <f t="shared" ref="J189:N189" si="4">J190</f>
        <v>4.516</v>
      </c>
      <c r="K189" s="90">
        <f t="shared" si="4"/>
        <v>4.516</v>
      </c>
      <c r="L189" s="90">
        <f t="shared" si="4"/>
        <v>4.516</v>
      </c>
      <c r="M189" s="90">
        <f>M190</f>
        <v>4.9850000000000003</v>
      </c>
      <c r="N189" s="90">
        <f t="shared" si="4"/>
        <v>3.27</v>
      </c>
      <c r="O189" s="90"/>
      <c r="P189" s="90"/>
      <c r="Q189" s="90"/>
      <c r="R189" s="90"/>
      <c r="S189" s="90"/>
      <c r="T189" s="87">
        <f>SUM(F189:S189)</f>
        <v>36.853000000000002</v>
      </c>
      <c r="U189" s="17"/>
      <c r="V189" s="16">
        <v>9.7620000000000005</v>
      </c>
      <c r="W189" s="97"/>
      <c r="X189" s="100"/>
      <c r="Y189" s="17">
        <f>$AB$189/$V$189</f>
        <v>0</v>
      </c>
      <c r="Z189" s="17"/>
      <c r="AA189" s="17"/>
      <c r="AB189" s="17"/>
      <c r="AC189" s="18" t="s">
        <v>180</v>
      </c>
      <c r="AD189" s="46"/>
    </row>
    <row r="190" spans="2:30" s="19" customFormat="1" ht="11.1" customHeight="1" outlineLevel="1" x14ac:dyDescent="0.2">
      <c r="B190" s="68"/>
      <c r="C190" s="69" t="s">
        <v>31</v>
      </c>
      <c r="D190" s="70" t="s">
        <v>66</v>
      </c>
      <c r="E190" s="70"/>
      <c r="F190" s="91">
        <v>5.6689999999999996</v>
      </c>
      <c r="G190" s="91">
        <v>3.27</v>
      </c>
      <c r="H190" s="91">
        <v>3.27</v>
      </c>
      <c r="I190" s="91">
        <v>4.9850000000000003</v>
      </c>
      <c r="J190" s="91">
        <v>4.516</v>
      </c>
      <c r="K190" s="91">
        <v>4.516</v>
      </c>
      <c r="L190" s="91">
        <v>4.516</v>
      </c>
      <c r="M190" s="92">
        <v>4.9850000000000003</v>
      </c>
      <c r="N190" s="91">
        <v>3.27</v>
      </c>
      <c r="O190" s="91"/>
      <c r="P190" s="91"/>
      <c r="Q190" s="91"/>
      <c r="R190" s="92"/>
      <c r="S190" s="91"/>
      <c r="T190" s="88">
        <f t="shared" ref="T190:T194" si="5">SUM(F190:S190)</f>
        <v>38.997</v>
      </c>
      <c r="U190" s="20">
        <v>1</v>
      </c>
      <c r="V190" s="21">
        <f>ROUND($T$190*$U$190,3)</f>
        <v>38.997</v>
      </c>
      <c r="W190" s="94"/>
      <c r="X190" s="98"/>
      <c r="Y190" s="39">
        <f>$X$190+$W$190</f>
        <v>0</v>
      </c>
      <c r="Z190" s="21">
        <f>$T$190*$W$190</f>
        <v>0</v>
      </c>
      <c r="AA190" s="21">
        <f>$V$190*$X$190</f>
        <v>0</v>
      </c>
      <c r="AB190" s="21">
        <f>$AA$190+$Z$190</f>
        <v>0</v>
      </c>
      <c r="AC190" s="21"/>
      <c r="AD190" s="47"/>
    </row>
    <row r="191" spans="2:30" s="1" customFormat="1" ht="44.1" customHeight="1" outlineLevel="1" x14ac:dyDescent="0.2">
      <c r="B191" s="71"/>
      <c r="C191" s="72" t="s">
        <v>84</v>
      </c>
      <c r="D191" s="73" t="s">
        <v>69</v>
      </c>
      <c r="E191" s="73"/>
      <c r="F191" s="89">
        <f t="shared" ref="F191:H194" si="6">F190</f>
        <v>5.6689999999999996</v>
      </c>
      <c r="G191" s="89">
        <f t="shared" si="6"/>
        <v>3.27</v>
      </c>
      <c r="H191" s="89">
        <f t="shared" si="6"/>
        <v>3.27</v>
      </c>
      <c r="I191" s="89">
        <f>I190</f>
        <v>4.9850000000000003</v>
      </c>
      <c r="J191" s="89">
        <f t="shared" ref="J191:M194" si="7">J190</f>
        <v>4.516</v>
      </c>
      <c r="K191" s="89">
        <f t="shared" si="7"/>
        <v>4.516</v>
      </c>
      <c r="L191" s="89">
        <f t="shared" si="7"/>
        <v>4.516</v>
      </c>
      <c r="M191" s="93">
        <f t="shared" si="7"/>
        <v>4.9850000000000003</v>
      </c>
      <c r="N191" s="89">
        <f t="shared" ref="N191:N194" si="8">N190</f>
        <v>3.27</v>
      </c>
      <c r="O191" s="89"/>
      <c r="P191" s="89"/>
      <c r="Q191" s="89"/>
      <c r="R191" s="93"/>
      <c r="S191" s="89"/>
      <c r="T191" s="85">
        <f t="shared" si="5"/>
        <v>38.997</v>
      </c>
      <c r="U191" s="25">
        <v>0.15</v>
      </c>
      <c r="V191" s="24">
        <f>ROUND($T$191*$U$191,3)</f>
        <v>5.85</v>
      </c>
      <c r="W191" s="95"/>
      <c r="X191" s="96"/>
      <c r="Y191" s="25">
        <f>$X$191+$W$191</f>
        <v>0</v>
      </c>
      <c r="Z191" s="24">
        <f>$T$191*$W$191</f>
        <v>0</v>
      </c>
      <c r="AA191" s="24">
        <f>$V$191*$X$191</f>
        <v>0</v>
      </c>
      <c r="AB191" s="24">
        <f>$AA$191+$Z$191</f>
        <v>0</v>
      </c>
      <c r="AC191" s="26" t="s">
        <v>81</v>
      </c>
      <c r="AD191" s="48"/>
    </row>
    <row r="192" spans="2:30" s="1" customFormat="1" ht="21.95" customHeight="1" outlineLevel="1" x14ac:dyDescent="0.2">
      <c r="B192" s="71"/>
      <c r="C192" s="77" t="s">
        <v>212</v>
      </c>
      <c r="D192" s="73" t="s">
        <v>69</v>
      </c>
      <c r="E192" s="73"/>
      <c r="F192" s="89">
        <f t="shared" si="6"/>
        <v>5.6689999999999996</v>
      </c>
      <c r="G192" s="89">
        <f t="shared" si="6"/>
        <v>3.27</v>
      </c>
      <c r="H192" s="89">
        <f t="shared" si="6"/>
        <v>3.27</v>
      </c>
      <c r="I192" s="89">
        <f>I191</f>
        <v>4.9850000000000003</v>
      </c>
      <c r="J192" s="89">
        <f t="shared" si="7"/>
        <v>4.516</v>
      </c>
      <c r="K192" s="89">
        <f t="shared" si="7"/>
        <v>4.516</v>
      </c>
      <c r="L192" s="89">
        <f t="shared" si="7"/>
        <v>4.516</v>
      </c>
      <c r="M192" s="93">
        <f t="shared" si="7"/>
        <v>4.9850000000000003</v>
      </c>
      <c r="N192" s="89">
        <f t="shared" si="8"/>
        <v>3.27</v>
      </c>
      <c r="O192" s="89"/>
      <c r="P192" s="89"/>
      <c r="Q192" s="89"/>
      <c r="R192" s="93"/>
      <c r="S192" s="89"/>
      <c r="T192" s="85">
        <f t="shared" si="5"/>
        <v>38.997</v>
      </c>
      <c r="U192" s="27">
        <v>0.5</v>
      </c>
      <c r="V192" s="24">
        <f>ROUND($T$192*$U$192,3)</f>
        <v>19.498999999999999</v>
      </c>
      <c r="W192" s="95"/>
      <c r="X192" s="96"/>
      <c r="Y192" s="25">
        <f>$X$192+$W$192</f>
        <v>0</v>
      </c>
      <c r="Z192" s="24">
        <f>$T$192*$W$192</f>
        <v>0</v>
      </c>
      <c r="AA192" s="24">
        <f>$V$192*$X$192</f>
        <v>0</v>
      </c>
      <c r="AB192" s="24">
        <f>$AA$192+$Z$192</f>
        <v>0</v>
      </c>
      <c r="AC192" s="26"/>
      <c r="AD192" s="48"/>
    </row>
    <row r="193" spans="2:30" s="1" customFormat="1" ht="21.95" customHeight="1" outlineLevel="1" x14ac:dyDescent="0.2">
      <c r="B193" s="71"/>
      <c r="C193" s="72" t="s">
        <v>181</v>
      </c>
      <c r="D193" s="73" t="s">
        <v>66</v>
      </c>
      <c r="E193" s="73" t="s">
        <v>72</v>
      </c>
      <c r="F193" s="89">
        <f t="shared" si="6"/>
        <v>5.6689999999999996</v>
      </c>
      <c r="G193" s="89">
        <f t="shared" si="6"/>
        <v>3.27</v>
      </c>
      <c r="H193" s="89">
        <f t="shared" si="6"/>
        <v>3.27</v>
      </c>
      <c r="I193" s="89">
        <f>I192</f>
        <v>4.9850000000000003</v>
      </c>
      <c r="J193" s="89">
        <f t="shared" si="7"/>
        <v>4.516</v>
      </c>
      <c r="K193" s="89">
        <f t="shared" si="7"/>
        <v>4.516</v>
      </c>
      <c r="L193" s="89">
        <f t="shared" si="7"/>
        <v>4.516</v>
      </c>
      <c r="M193" s="93">
        <f t="shared" si="7"/>
        <v>4.9850000000000003</v>
      </c>
      <c r="N193" s="89">
        <f t="shared" si="8"/>
        <v>3.27</v>
      </c>
      <c r="O193" s="89"/>
      <c r="P193" s="89"/>
      <c r="Q193" s="89"/>
      <c r="R193" s="93"/>
      <c r="S193" s="89"/>
      <c r="T193" s="85">
        <f t="shared" si="5"/>
        <v>38.997</v>
      </c>
      <c r="U193" s="25">
        <v>1.02</v>
      </c>
      <c r="V193" s="24">
        <f>ROUND($T$193*$U$193,3)</f>
        <v>39.777000000000001</v>
      </c>
      <c r="W193" s="95"/>
      <c r="X193" s="96"/>
      <c r="Y193" s="41">
        <f>$X$193+$W$193</f>
        <v>0</v>
      </c>
      <c r="Z193" s="24">
        <f>$T$193*$W$193</f>
        <v>0</v>
      </c>
      <c r="AA193" s="24">
        <f>$V$193*$X$193</f>
        <v>0</v>
      </c>
      <c r="AB193" s="24">
        <f>$AA$193+$Z$193</f>
        <v>0</v>
      </c>
      <c r="AC193" s="26"/>
      <c r="AD193" s="48"/>
    </row>
    <row r="194" spans="2:30" s="1" customFormat="1" ht="21.95" customHeight="1" outlineLevel="1" x14ac:dyDescent="0.2">
      <c r="B194" s="71"/>
      <c r="C194" s="72" t="s">
        <v>174</v>
      </c>
      <c r="D194" s="73" t="s">
        <v>69</v>
      </c>
      <c r="E194" s="73"/>
      <c r="F194" s="89">
        <f t="shared" si="6"/>
        <v>5.6689999999999996</v>
      </c>
      <c r="G194" s="89">
        <f t="shared" si="6"/>
        <v>3.27</v>
      </c>
      <c r="H194" s="89">
        <f t="shared" si="6"/>
        <v>3.27</v>
      </c>
      <c r="I194" s="89">
        <f>I193</f>
        <v>4.9850000000000003</v>
      </c>
      <c r="J194" s="89">
        <f t="shared" si="7"/>
        <v>4.516</v>
      </c>
      <c r="K194" s="89">
        <f t="shared" si="7"/>
        <v>4.516</v>
      </c>
      <c r="L194" s="89">
        <f t="shared" si="7"/>
        <v>4.516</v>
      </c>
      <c r="M194" s="93">
        <f t="shared" si="7"/>
        <v>4.9850000000000003</v>
      </c>
      <c r="N194" s="89">
        <f t="shared" si="8"/>
        <v>3.27</v>
      </c>
      <c r="O194" s="89"/>
      <c r="P194" s="89"/>
      <c r="Q194" s="89"/>
      <c r="R194" s="93"/>
      <c r="S194" s="89"/>
      <c r="T194" s="85">
        <f t="shared" si="5"/>
        <v>38.997</v>
      </c>
      <c r="U194" s="28">
        <v>10</v>
      </c>
      <c r="V194" s="24">
        <f>ROUND($T$194*$U$194,3)</f>
        <v>389.97</v>
      </c>
      <c r="W194" s="95"/>
      <c r="X194" s="96"/>
      <c r="Y194" s="25">
        <f>$X$194+$W$194</f>
        <v>0</v>
      </c>
      <c r="Z194" s="24">
        <f>$T$194*$W$194</f>
        <v>0</v>
      </c>
      <c r="AA194" s="24">
        <f>$V$194*$X$194</f>
        <v>0</v>
      </c>
      <c r="AB194" s="24">
        <f>$AA$194+$Z$194</f>
        <v>0</v>
      </c>
      <c r="AC194" s="26"/>
      <c r="AD194" s="48"/>
    </row>
    <row r="195" spans="2:30" s="1" customFormat="1" ht="12" customHeight="1" x14ac:dyDescent="0.2">
      <c r="B195" s="59"/>
      <c r="C195" s="60" t="s">
        <v>182</v>
      </c>
      <c r="D195" s="61"/>
      <c r="E195" s="61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45"/>
      <c r="X195" s="45"/>
      <c r="Y195" s="9"/>
      <c r="Z195" s="9">
        <f>$Z$196+$Z$209+$Z$222</f>
        <v>0</v>
      </c>
      <c r="AA195" s="9">
        <f>$AA$196+$AA$209+$AA$222</f>
        <v>0</v>
      </c>
      <c r="AB195" s="9">
        <f>$AB$196+$AB$209+$AB$222</f>
        <v>0</v>
      </c>
      <c r="AC195" s="9"/>
      <c r="AD195" s="45"/>
    </row>
    <row r="196" spans="2:30" s="4" customFormat="1" ht="24.95" customHeight="1" outlineLevel="1" x14ac:dyDescent="0.2">
      <c r="B196" s="62"/>
      <c r="C196" s="63" t="s">
        <v>183</v>
      </c>
      <c r="D196" s="64"/>
      <c r="E196" s="64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44"/>
      <c r="X196" s="44"/>
      <c r="Y196" s="11"/>
      <c r="Z196" s="13">
        <f>$Z$197+$Z$203</f>
        <v>0</v>
      </c>
      <c r="AA196" s="13">
        <f>$AA$197+$AA$203</f>
        <v>0</v>
      </c>
      <c r="AB196" s="13">
        <f>$AB$197+$AB$203</f>
        <v>0</v>
      </c>
      <c r="AC196" s="14"/>
      <c r="AD196" s="49"/>
    </row>
    <row r="197" spans="2:30" s="15" customFormat="1" ht="42" customHeight="1" outlineLevel="1" x14ac:dyDescent="0.15">
      <c r="B197" s="65">
        <v>30</v>
      </c>
      <c r="C197" s="66" t="s">
        <v>65</v>
      </c>
      <c r="D197" s="67" t="s">
        <v>66</v>
      </c>
      <c r="E197" s="67"/>
      <c r="F197" s="16">
        <v>5.1349999999999998</v>
      </c>
      <c r="G197" s="17"/>
      <c r="H197" s="16">
        <v>1.008</v>
      </c>
      <c r="I197" s="17"/>
      <c r="J197" s="17"/>
      <c r="K197" s="17"/>
      <c r="L197" s="17"/>
      <c r="M197" s="16">
        <v>3.4380000000000002</v>
      </c>
      <c r="N197" s="16">
        <v>1.008</v>
      </c>
      <c r="O197" s="17"/>
      <c r="P197" s="16"/>
      <c r="Q197" s="17"/>
      <c r="R197" s="16"/>
      <c r="S197" s="17"/>
      <c r="T197" s="16">
        <v>17.021000000000001</v>
      </c>
      <c r="U197" s="17"/>
      <c r="V197" s="16">
        <v>17.021000000000001</v>
      </c>
      <c r="W197" s="42"/>
      <c r="X197" s="42"/>
      <c r="Y197" s="17">
        <f>$AB$197/$V$197</f>
        <v>0</v>
      </c>
      <c r="Z197" s="17"/>
      <c r="AA197" s="17"/>
      <c r="AB197" s="17"/>
      <c r="AC197" s="18" t="s">
        <v>184</v>
      </c>
      <c r="AD197" s="46"/>
    </row>
    <row r="198" spans="2:30" s="19" customFormat="1" ht="11.1" customHeight="1" outlineLevel="1" x14ac:dyDescent="0.2">
      <c r="B198" s="68"/>
      <c r="C198" s="69" t="s">
        <v>31</v>
      </c>
      <c r="D198" s="70" t="s">
        <v>66</v>
      </c>
      <c r="E198" s="70"/>
      <c r="F198" s="20">
        <v>5.1349999999999998</v>
      </c>
      <c r="G198" s="21"/>
      <c r="H198" s="20">
        <v>1.008</v>
      </c>
      <c r="I198" s="21"/>
      <c r="J198" s="21"/>
      <c r="K198" s="21"/>
      <c r="L198" s="21"/>
      <c r="M198" s="20">
        <v>3.4380000000000002</v>
      </c>
      <c r="N198" s="20">
        <v>1.008</v>
      </c>
      <c r="O198" s="21"/>
      <c r="P198" s="20"/>
      <c r="Q198" s="21"/>
      <c r="R198" s="20"/>
      <c r="S198" s="21"/>
      <c r="T198" s="20">
        <f>$F$198+$G$198+$H$198+$I$198+$J$198+$K$198+$L$198+$M$198+$N$198+$O$198+$P$198+$Q$198+$R$198+$S$198</f>
        <v>10.588999999999999</v>
      </c>
      <c r="U198" s="20">
        <v>1</v>
      </c>
      <c r="V198" s="21">
        <f>ROUND($T$198*$U$198,3)</f>
        <v>10.589</v>
      </c>
      <c r="W198" s="94"/>
      <c r="X198" s="94"/>
      <c r="Y198" s="39">
        <f>$X$198+$W$198</f>
        <v>0</v>
      </c>
      <c r="Z198" s="21">
        <f>$T$198*$W$198</f>
        <v>0</v>
      </c>
      <c r="AA198" s="21">
        <f>$V$198*$X$198</f>
        <v>0</v>
      </c>
      <c r="AB198" s="21">
        <f>$AA$198+$Z$198</f>
        <v>0</v>
      </c>
      <c r="AC198" s="21"/>
      <c r="AD198" s="47"/>
    </row>
    <row r="199" spans="2:30" s="1" customFormat="1" ht="44.1" customHeight="1" outlineLevel="1" x14ac:dyDescent="0.2">
      <c r="B199" s="71"/>
      <c r="C199" s="72" t="s">
        <v>68</v>
      </c>
      <c r="D199" s="73" t="s">
        <v>69</v>
      </c>
      <c r="E199" s="73"/>
      <c r="F199" s="23">
        <v>5.1349999999999998</v>
      </c>
      <c r="G199" s="24"/>
      <c r="H199" s="23">
        <v>1.008</v>
      </c>
      <c r="I199" s="24"/>
      <c r="J199" s="24"/>
      <c r="K199" s="24"/>
      <c r="L199" s="24"/>
      <c r="M199" s="23">
        <v>3.4380000000000002</v>
      </c>
      <c r="N199" s="23">
        <v>1.008</v>
      </c>
      <c r="O199" s="24"/>
      <c r="P199" s="23"/>
      <c r="Q199" s="24"/>
      <c r="R199" s="23"/>
      <c r="S199" s="24"/>
      <c r="T199" s="23">
        <f>$F$199+$G$199+$H$199+$I$199+$J$199+$K$199+$L$199+$M$199+$N$199+$O$199+$P$199+$Q$199+$R$199+$S$199</f>
        <v>10.588999999999999</v>
      </c>
      <c r="U199" s="25">
        <v>0.15</v>
      </c>
      <c r="V199" s="24">
        <f>ROUND($T$199*$U$199,3)</f>
        <v>1.5880000000000001</v>
      </c>
      <c r="W199" s="95"/>
      <c r="X199" s="101"/>
      <c r="Y199" s="25">
        <f>$X$199+$W$199</f>
        <v>0</v>
      </c>
      <c r="Z199" s="24">
        <f>$T$199*$W$199</f>
        <v>0</v>
      </c>
      <c r="AA199" s="24">
        <f>$V$199*$X$199</f>
        <v>0</v>
      </c>
      <c r="AB199" s="24">
        <f>$AA$199+$Z$199</f>
        <v>0</v>
      </c>
      <c r="AC199" s="26" t="s">
        <v>81</v>
      </c>
      <c r="AD199" s="48"/>
    </row>
    <row r="200" spans="2:30" s="1" customFormat="1" ht="11.1" customHeight="1" outlineLevel="1" x14ac:dyDescent="0.2">
      <c r="B200" s="71"/>
      <c r="C200" s="72" t="s">
        <v>71</v>
      </c>
      <c r="D200" s="73" t="s">
        <v>69</v>
      </c>
      <c r="E200" s="73"/>
      <c r="F200" s="23">
        <v>5.1349999999999998</v>
      </c>
      <c r="G200" s="24"/>
      <c r="H200" s="23">
        <v>1.008</v>
      </c>
      <c r="I200" s="24"/>
      <c r="J200" s="24"/>
      <c r="K200" s="24"/>
      <c r="L200" s="24"/>
      <c r="M200" s="23">
        <v>3.4380000000000002</v>
      </c>
      <c r="N200" s="23">
        <v>1.008</v>
      </c>
      <c r="O200" s="24"/>
      <c r="P200" s="23"/>
      <c r="Q200" s="24"/>
      <c r="R200" s="23"/>
      <c r="S200" s="24"/>
      <c r="T200" s="23">
        <f>$F$200+$G$200+$H$200+$I$200+$J$200+$K$200+$L$200+$M$200+$N$200+$O$200+$P$200+$Q$200+$R$200+$S$200</f>
        <v>10.588999999999999</v>
      </c>
      <c r="U200" s="27">
        <v>0.5</v>
      </c>
      <c r="V200" s="24">
        <f>ROUND($T$200*$U$200,3)</f>
        <v>5.2949999999999999</v>
      </c>
      <c r="W200" s="95"/>
      <c r="X200" s="101"/>
      <c r="Y200" s="25">
        <f>$X$200+$W$200</f>
        <v>0</v>
      </c>
      <c r="Z200" s="24">
        <f>$T$200*$W$200</f>
        <v>0</v>
      </c>
      <c r="AA200" s="24">
        <f>$V$200*$X$200</f>
        <v>0</v>
      </c>
      <c r="AB200" s="24">
        <f>$AA$200+$Z$200</f>
        <v>0</v>
      </c>
      <c r="AC200" s="26"/>
      <c r="AD200" s="48"/>
    </row>
    <row r="201" spans="2:30" s="1" customFormat="1" ht="21.95" customHeight="1" outlineLevel="1" x14ac:dyDescent="0.2">
      <c r="B201" s="71"/>
      <c r="C201" s="77" t="s">
        <v>204</v>
      </c>
      <c r="D201" s="73" t="s">
        <v>66</v>
      </c>
      <c r="E201" s="73" t="s">
        <v>72</v>
      </c>
      <c r="F201" s="23">
        <v>5.1349999999999998</v>
      </c>
      <c r="G201" s="24"/>
      <c r="H201" s="23">
        <v>1.008</v>
      </c>
      <c r="I201" s="24"/>
      <c r="J201" s="24"/>
      <c r="K201" s="24"/>
      <c r="L201" s="24"/>
      <c r="M201" s="23">
        <v>3.4380000000000002</v>
      </c>
      <c r="N201" s="23">
        <v>1.008</v>
      </c>
      <c r="O201" s="24"/>
      <c r="P201" s="23"/>
      <c r="Q201" s="24"/>
      <c r="R201" s="23"/>
      <c r="S201" s="24"/>
      <c r="T201" s="23">
        <f>$F$201+$G$201+$H$201+$I$201+$J$201+$K$201+$L$201+$M$201+$N$201+$O$201+$P$201+$Q$201+$R$201+$S$201</f>
        <v>10.588999999999999</v>
      </c>
      <c r="U201" s="25">
        <v>1.02</v>
      </c>
      <c r="V201" s="24">
        <f>ROUND($T$201*$U$201,3)</f>
        <v>10.801</v>
      </c>
      <c r="W201" s="95"/>
      <c r="X201" s="101"/>
      <c r="Y201" s="25">
        <f>$X$201+$W$201</f>
        <v>0</v>
      </c>
      <c r="Z201" s="24">
        <f>$T$201*$W$201</f>
        <v>0</v>
      </c>
      <c r="AA201" s="24">
        <f>$V$201*$X$201</f>
        <v>0</v>
      </c>
      <c r="AB201" s="24">
        <f>$AA$201+$Z$201</f>
        <v>0</v>
      </c>
      <c r="AC201" s="26"/>
      <c r="AD201" s="48"/>
    </row>
    <row r="202" spans="2:30" s="1" customFormat="1" ht="11.1" customHeight="1" outlineLevel="1" x14ac:dyDescent="0.2">
      <c r="B202" s="71"/>
      <c r="C202" s="72" t="s">
        <v>73</v>
      </c>
      <c r="D202" s="73" t="s">
        <v>69</v>
      </c>
      <c r="E202" s="73"/>
      <c r="F202" s="23">
        <v>5.1349999999999998</v>
      </c>
      <c r="G202" s="24"/>
      <c r="H202" s="23">
        <v>1.008</v>
      </c>
      <c r="I202" s="24"/>
      <c r="J202" s="24"/>
      <c r="K202" s="24"/>
      <c r="L202" s="24"/>
      <c r="M202" s="23">
        <v>3.4380000000000002</v>
      </c>
      <c r="N202" s="23">
        <v>1.008</v>
      </c>
      <c r="O202" s="24"/>
      <c r="P202" s="23"/>
      <c r="Q202" s="24"/>
      <c r="R202" s="23"/>
      <c r="S202" s="24"/>
      <c r="T202" s="23">
        <f>$F$202+$G$202+$H$202+$I$202+$J$202+$K$202+$L$202+$M$202+$N$202+$O$202+$P$202+$Q$202+$R$202+$S$202</f>
        <v>10.588999999999999</v>
      </c>
      <c r="U202" s="28">
        <v>7</v>
      </c>
      <c r="V202" s="24">
        <f>ROUND($T$202*$U$202,3)</f>
        <v>74.123000000000005</v>
      </c>
      <c r="W202" s="95"/>
      <c r="X202" s="101"/>
      <c r="Y202" s="25">
        <f>$X$202+$W$202</f>
        <v>0</v>
      </c>
      <c r="Z202" s="24">
        <f>$T$202*$W$202</f>
        <v>0</v>
      </c>
      <c r="AA202" s="24">
        <f>$V$202*$X$202</f>
        <v>0</v>
      </c>
      <c r="AB202" s="24">
        <f>$AA$202+$Z$202</f>
        <v>0</v>
      </c>
      <c r="AC202" s="26"/>
      <c r="AD202" s="48"/>
    </row>
    <row r="203" spans="2:30" s="15" customFormat="1" ht="42" customHeight="1" outlineLevel="1" x14ac:dyDescent="0.15">
      <c r="B203" s="65">
        <v>31</v>
      </c>
      <c r="C203" s="66" t="s">
        <v>93</v>
      </c>
      <c r="D203" s="67" t="s">
        <v>66</v>
      </c>
      <c r="E203" s="67"/>
      <c r="F203" s="16">
        <v>50.563000000000002</v>
      </c>
      <c r="G203" s="17"/>
      <c r="H203" s="16">
        <v>6.75</v>
      </c>
      <c r="I203" s="17"/>
      <c r="J203" s="17"/>
      <c r="K203" s="17"/>
      <c r="L203" s="17"/>
      <c r="M203" s="16">
        <v>35.051000000000002</v>
      </c>
      <c r="N203" s="16">
        <v>6.75</v>
      </c>
      <c r="O203" s="17"/>
      <c r="P203" s="16"/>
      <c r="Q203" s="17"/>
      <c r="R203" s="16"/>
      <c r="S203" s="17"/>
      <c r="T203" s="16">
        <v>185.74600000000001</v>
      </c>
      <c r="U203" s="17"/>
      <c r="V203" s="16">
        <v>185.74600000000001</v>
      </c>
      <c r="W203" s="42"/>
      <c r="X203" s="42"/>
      <c r="Y203" s="17">
        <f>$AB$203/$V$203</f>
        <v>0</v>
      </c>
      <c r="Z203" s="17"/>
      <c r="AA203" s="17"/>
      <c r="AB203" s="17"/>
      <c r="AC203" s="18" t="s">
        <v>184</v>
      </c>
      <c r="AD203" s="46"/>
    </row>
    <row r="204" spans="2:30" s="19" customFormat="1" ht="11.1" customHeight="1" outlineLevel="1" x14ac:dyDescent="0.2">
      <c r="B204" s="68"/>
      <c r="C204" s="69" t="s">
        <v>31</v>
      </c>
      <c r="D204" s="70" t="s">
        <v>66</v>
      </c>
      <c r="E204" s="70"/>
      <c r="F204" s="20">
        <v>50.563000000000002</v>
      </c>
      <c r="G204" s="21"/>
      <c r="H204" s="20">
        <v>6.75</v>
      </c>
      <c r="I204" s="21"/>
      <c r="J204" s="21"/>
      <c r="K204" s="21"/>
      <c r="L204" s="21"/>
      <c r="M204" s="20">
        <v>35.051000000000002</v>
      </c>
      <c r="N204" s="20">
        <v>6.75</v>
      </c>
      <c r="O204" s="21"/>
      <c r="P204" s="20"/>
      <c r="Q204" s="21"/>
      <c r="R204" s="20"/>
      <c r="S204" s="21"/>
      <c r="T204" s="20">
        <f>$F$204+$G$204+$H$204+$I$204+$J$204+$K$204+$L$204+$M$204+$N$204+$O$204+$P$204+$Q$204+$R$204+$S$204</f>
        <v>99.114000000000004</v>
      </c>
      <c r="U204" s="20">
        <v>1</v>
      </c>
      <c r="V204" s="21">
        <f>ROUND($T$204*$U$204,3)</f>
        <v>99.114000000000004</v>
      </c>
      <c r="W204" s="94"/>
      <c r="X204" s="94"/>
      <c r="Y204" s="40">
        <f>$X$204+$W$204</f>
        <v>0</v>
      </c>
      <c r="Z204" s="21">
        <f>$T$204*$W$204</f>
        <v>0</v>
      </c>
      <c r="AA204" s="21">
        <f>$V$204*$X$204</f>
        <v>0</v>
      </c>
      <c r="AB204" s="21">
        <f>$AA$204+$Z$204</f>
        <v>0</v>
      </c>
      <c r="AC204" s="21"/>
      <c r="AD204" s="47"/>
    </row>
    <row r="205" spans="2:30" s="1" customFormat="1" ht="44.1" customHeight="1" outlineLevel="1" x14ac:dyDescent="0.2">
      <c r="B205" s="71"/>
      <c r="C205" s="72" t="s">
        <v>68</v>
      </c>
      <c r="D205" s="73" t="s">
        <v>69</v>
      </c>
      <c r="E205" s="73"/>
      <c r="F205" s="23">
        <v>50.563000000000002</v>
      </c>
      <c r="G205" s="24"/>
      <c r="H205" s="23">
        <v>6.75</v>
      </c>
      <c r="I205" s="24"/>
      <c r="J205" s="24"/>
      <c r="K205" s="24"/>
      <c r="L205" s="24"/>
      <c r="M205" s="23">
        <v>35.051000000000002</v>
      </c>
      <c r="N205" s="23">
        <v>6.75</v>
      </c>
      <c r="O205" s="24"/>
      <c r="P205" s="23"/>
      <c r="Q205" s="24"/>
      <c r="R205" s="23"/>
      <c r="S205" s="24"/>
      <c r="T205" s="23">
        <f>$F$205+$G$205+$H$205+$I$205+$J$205+$K$205+$L$205+$M$205+$N$205+$O$205+$P$205+$Q$205+$R$205+$S$205</f>
        <v>99.114000000000004</v>
      </c>
      <c r="U205" s="25">
        <v>0.15</v>
      </c>
      <c r="V205" s="24">
        <f>ROUND($T$205*$U$205,3)</f>
        <v>14.867000000000001</v>
      </c>
      <c r="W205" s="95"/>
      <c r="X205" s="96"/>
      <c r="Y205" s="25">
        <f>$X$205+$W$205</f>
        <v>0</v>
      </c>
      <c r="Z205" s="24">
        <f>$T$205*$W$205</f>
        <v>0</v>
      </c>
      <c r="AA205" s="24">
        <f>$V$205*$X$205</f>
        <v>0</v>
      </c>
      <c r="AB205" s="24">
        <f>$AA$205+$Z$205</f>
        <v>0</v>
      </c>
      <c r="AC205" s="26" t="s">
        <v>81</v>
      </c>
      <c r="AD205" s="48"/>
    </row>
    <row r="206" spans="2:30" s="1" customFormat="1" ht="11.1" customHeight="1" outlineLevel="1" x14ac:dyDescent="0.2">
      <c r="B206" s="71"/>
      <c r="C206" s="72" t="s">
        <v>71</v>
      </c>
      <c r="D206" s="73" t="s">
        <v>69</v>
      </c>
      <c r="E206" s="73"/>
      <c r="F206" s="23">
        <v>50.563000000000002</v>
      </c>
      <c r="G206" s="24"/>
      <c r="H206" s="23">
        <v>6.75</v>
      </c>
      <c r="I206" s="24"/>
      <c r="J206" s="24"/>
      <c r="K206" s="24"/>
      <c r="L206" s="24"/>
      <c r="M206" s="23">
        <v>35.051000000000002</v>
      </c>
      <c r="N206" s="23">
        <v>6.75</v>
      </c>
      <c r="O206" s="24"/>
      <c r="P206" s="23"/>
      <c r="Q206" s="24"/>
      <c r="R206" s="23"/>
      <c r="S206" s="24"/>
      <c r="T206" s="23">
        <f>$F$206+$G$206+$H$206+$I$206+$J$206+$K$206+$L$206+$M$206+$N$206+$O$206+$P$206+$Q$206+$R$206+$S$206</f>
        <v>99.114000000000004</v>
      </c>
      <c r="U206" s="27">
        <v>0.5</v>
      </c>
      <c r="V206" s="24">
        <f>ROUND($T$206*$U$206,3)</f>
        <v>49.557000000000002</v>
      </c>
      <c r="W206" s="95"/>
      <c r="X206" s="96"/>
      <c r="Y206" s="25">
        <f>$X$206+$W$206</f>
        <v>0</v>
      </c>
      <c r="Z206" s="24">
        <f>$T$206*$W$206</f>
        <v>0</v>
      </c>
      <c r="AA206" s="24">
        <f>$V$206*$X$206</f>
        <v>0</v>
      </c>
      <c r="AB206" s="24">
        <f>$AA$206+$Z$206</f>
        <v>0</v>
      </c>
      <c r="AC206" s="26"/>
      <c r="AD206" s="48"/>
    </row>
    <row r="207" spans="2:30" s="1" customFormat="1" ht="21.95" customHeight="1" outlineLevel="1" x14ac:dyDescent="0.2">
      <c r="B207" s="71"/>
      <c r="C207" s="77" t="s">
        <v>204</v>
      </c>
      <c r="D207" s="73" t="s">
        <v>66</v>
      </c>
      <c r="E207" s="73" t="s">
        <v>72</v>
      </c>
      <c r="F207" s="23">
        <v>50.563000000000002</v>
      </c>
      <c r="G207" s="24"/>
      <c r="H207" s="23">
        <v>6.75</v>
      </c>
      <c r="I207" s="24"/>
      <c r="J207" s="24"/>
      <c r="K207" s="24"/>
      <c r="L207" s="24"/>
      <c r="M207" s="23">
        <v>35.051000000000002</v>
      </c>
      <c r="N207" s="23">
        <v>6.75</v>
      </c>
      <c r="O207" s="24"/>
      <c r="P207" s="23"/>
      <c r="Q207" s="24"/>
      <c r="R207" s="23"/>
      <c r="S207" s="24"/>
      <c r="T207" s="23">
        <f>$F$207+$G$207+$H$207+$I$207+$J$207+$K$207+$L$207+$M$207+$N$207+$O$207+$P$207+$Q$207+$R$207+$S$207</f>
        <v>99.114000000000004</v>
      </c>
      <c r="U207" s="25">
        <v>1.02</v>
      </c>
      <c r="V207" s="24">
        <f>ROUND($T$207*$U$207,3)</f>
        <v>101.096</v>
      </c>
      <c r="W207" s="95"/>
      <c r="X207" s="96"/>
      <c r="Y207" s="25">
        <f>$X$207+$W$207</f>
        <v>0</v>
      </c>
      <c r="Z207" s="24">
        <f>$T$207*$W$207</f>
        <v>0</v>
      </c>
      <c r="AA207" s="24">
        <f>$V$207*$X$207</f>
        <v>0</v>
      </c>
      <c r="AB207" s="24">
        <f>$AA$207+$Z$207</f>
        <v>0</v>
      </c>
      <c r="AC207" s="26"/>
      <c r="AD207" s="48"/>
    </row>
    <row r="208" spans="2:30" s="1" customFormat="1" ht="11.1" customHeight="1" outlineLevel="1" x14ac:dyDescent="0.2">
      <c r="B208" s="71"/>
      <c r="C208" s="72" t="s">
        <v>73</v>
      </c>
      <c r="D208" s="73" t="s">
        <v>69</v>
      </c>
      <c r="E208" s="73"/>
      <c r="F208" s="23">
        <v>50.563000000000002</v>
      </c>
      <c r="G208" s="24"/>
      <c r="H208" s="23">
        <v>6.75</v>
      </c>
      <c r="I208" s="24"/>
      <c r="J208" s="24"/>
      <c r="K208" s="24"/>
      <c r="L208" s="24"/>
      <c r="M208" s="23">
        <v>35.051000000000002</v>
      </c>
      <c r="N208" s="23">
        <v>6.75</v>
      </c>
      <c r="O208" s="24"/>
      <c r="P208" s="23"/>
      <c r="Q208" s="24"/>
      <c r="R208" s="23"/>
      <c r="S208" s="24"/>
      <c r="T208" s="23">
        <f>$F$208+$G$208+$H$208+$I$208+$J$208+$K$208+$L$208+$M$208+$N$208+$O$208+$P$208+$Q$208+$R$208+$S$208</f>
        <v>99.114000000000004</v>
      </c>
      <c r="U208" s="28">
        <v>10</v>
      </c>
      <c r="V208" s="24">
        <f>ROUND($T$208*$U$208,3)</f>
        <v>991.14</v>
      </c>
      <c r="W208" s="95"/>
      <c r="X208" s="96"/>
      <c r="Y208" s="25">
        <f>$X$208+$W$208</f>
        <v>0</v>
      </c>
      <c r="Z208" s="24">
        <f>$T$208*$W$208</f>
        <v>0</v>
      </c>
      <c r="AA208" s="24">
        <f>$V$208*$X$208</f>
        <v>0</v>
      </c>
      <c r="AB208" s="24">
        <f>$AA$208+$Z$208</f>
        <v>0</v>
      </c>
      <c r="AC208" s="26"/>
      <c r="AD208" s="48"/>
    </row>
    <row r="209" spans="2:30" s="4" customFormat="1" ht="24.95" customHeight="1" outlineLevel="1" x14ac:dyDescent="0.2">
      <c r="B209" s="62"/>
      <c r="C209" s="63" t="s">
        <v>185</v>
      </c>
      <c r="D209" s="64"/>
      <c r="E209" s="64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44"/>
      <c r="X209" s="44"/>
      <c r="Y209" s="11"/>
      <c r="Z209" s="13"/>
      <c r="AA209" s="13"/>
      <c r="AB209" s="13"/>
      <c r="AC209" s="14"/>
      <c r="AD209" s="49"/>
    </row>
    <row r="210" spans="2:30" s="15" customFormat="1" ht="42" customHeight="1" outlineLevel="1" x14ac:dyDescent="0.15">
      <c r="B210" s="65">
        <v>32</v>
      </c>
      <c r="C210" s="66" t="s">
        <v>186</v>
      </c>
      <c r="D210" s="67" t="s">
        <v>66</v>
      </c>
      <c r="E210" s="67"/>
      <c r="F210" s="16">
        <v>50.173999999999999</v>
      </c>
      <c r="G210" s="17"/>
      <c r="H210" s="16">
        <v>6.3949999999999996</v>
      </c>
      <c r="I210" s="17"/>
      <c r="J210" s="17"/>
      <c r="K210" s="17"/>
      <c r="L210" s="17"/>
      <c r="M210" s="16">
        <v>34.837000000000003</v>
      </c>
      <c r="N210" s="16">
        <v>6.3949999999999996</v>
      </c>
      <c r="O210" s="17"/>
      <c r="P210" s="16"/>
      <c r="Q210" s="17"/>
      <c r="R210" s="16"/>
      <c r="S210" s="17"/>
      <c r="T210" s="16">
        <v>205.48599999999999</v>
      </c>
      <c r="U210" s="17"/>
      <c r="V210" s="16">
        <v>205.48599999999999</v>
      </c>
      <c r="W210" s="42"/>
      <c r="X210" s="42"/>
      <c r="Y210" s="17">
        <f>$AB$210/$V$210</f>
        <v>0</v>
      </c>
      <c r="Z210" s="17"/>
      <c r="AA210" s="17"/>
      <c r="AB210" s="17"/>
      <c r="AC210" s="18" t="s">
        <v>187</v>
      </c>
      <c r="AD210" s="46"/>
    </row>
    <row r="211" spans="2:30" s="19" customFormat="1" ht="11.1" customHeight="1" outlineLevel="1" x14ac:dyDescent="0.2">
      <c r="B211" s="68"/>
      <c r="C211" s="69" t="s">
        <v>31</v>
      </c>
      <c r="D211" s="70" t="s">
        <v>66</v>
      </c>
      <c r="E211" s="70"/>
      <c r="F211" s="20">
        <v>50.173999999999999</v>
      </c>
      <c r="G211" s="21"/>
      <c r="H211" s="20">
        <v>6.3949999999999996</v>
      </c>
      <c r="I211" s="21"/>
      <c r="J211" s="21"/>
      <c r="K211" s="21"/>
      <c r="L211" s="21"/>
      <c r="M211" s="20">
        <v>34.837000000000003</v>
      </c>
      <c r="N211" s="20">
        <v>6.3949999999999996</v>
      </c>
      <c r="O211" s="21"/>
      <c r="P211" s="20"/>
      <c r="Q211" s="21"/>
      <c r="R211" s="20"/>
      <c r="S211" s="21"/>
      <c r="T211" s="20">
        <f>$F$211+$G$211+$H$211+$I$211+$J$211+$K$211+$L$211+$M$211+$N$211+$O$211+$P$211+$Q$211+$R$211+$S$211</f>
        <v>97.801000000000002</v>
      </c>
      <c r="U211" s="20">
        <v>1</v>
      </c>
      <c r="V211" s="21">
        <f>ROUND($T$211*$U$211,3)</f>
        <v>97.801000000000002</v>
      </c>
      <c r="W211" s="94"/>
      <c r="X211" s="94"/>
      <c r="Y211" s="40">
        <f>$X$211+$W$211</f>
        <v>0</v>
      </c>
      <c r="Z211" s="21">
        <f>$T$211*$W$211</f>
        <v>0</v>
      </c>
      <c r="AA211" s="21">
        <f>$V$211*$X$211</f>
        <v>0</v>
      </c>
      <c r="AB211" s="21">
        <f>$AA$211+$Z$211</f>
        <v>0</v>
      </c>
      <c r="AC211" s="21"/>
      <c r="AD211" s="47"/>
    </row>
    <row r="212" spans="2:30" s="1" customFormat="1" ht="11.1" customHeight="1" outlineLevel="1" x14ac:dyDescent="0.2">
      <c r="B212" s="71"/>
      <c r="C212" s="72" t="s">
        <v>188</v>
      </c>
      <c r="D212" s="73" t="s">
        <v>69</v>
      </c>
      <c r="E212" s="73"/>
      <c r="F212" s="23">
        <v>50.173999999999999</v>
      </c>
      <c r="G212" s="24"/>
      <c r="H212" s="23">
        <v>6.3949999999999996</v>
      </c>
      <c r="I212" s="24"/>
      <c r="J212" s="24"/>
      <c r="K212" s="24"/>
      <c r="L212" s="24"/>
      <c r="M212" s="23">
        <v>34.837000000000003</v>
      </c>
      <c r="N212" s="23">
        <v>6.3949999999999996</v>
      </c>
      <c r="O212" s="24"/>
      <c r="P212" s="23"/>
      <c r="Q212" s="24"/>
      <c r="R212" s="23"/>
      <c r="S212" s="24"/>
      <c r="T212" s="23">
        <f>$F$212+$G$212+$H$212+$I$212+$J$212+$K$212+$L$212+$M$212+$N$212+$O$212+$P$212+$Q$212+$R$212+$S$212</f>
        <v>97.801000000000002</v>
      </c>
      <c r="U212" s="27">
        <v>0.2</v>
      </c>
      <c r="V212" s="24">
        <f>ROUND($T$212*$U$212,3)</f>
        <v>19.559999999999999</v>
      </c>
      <c r="W212" s="95"/>
      <c r="X212" s="96"/>
      <c r="Y212" s="25">
        <f>$X$212+$W$212</f>
        <v>0</v>
      </c>
      <c r="Z212" s="24">
        <f>$T$212*$W$212</f>
        <v>0</v>
      </c>
      <c r="AA212" s="24">
        <f>$V$212*$X$212</f>
        <v>0</v>
      </c>
      <c r="AB212" s="24">
        <f>$AA$212+$Z$212</f>
        <v>0</v>
      </c>
      <c r="AC212" s="26"/>
      <c r="AD212" s="48"/>
    </row>
    <row r="213" spans="2:30" s="1" customFormat="1" ht="11.1" customHeight="1" outlineLevel="1" x14ac:dyDescent="0.2">
      <c r="B213" s="71"/>
      <c r="C213" s="72" t="s">
        <v>189</v>
      </c>
      <c r="D213" s="73" t="s">
        <v>69</v>
      </c>
      <c r="E213" s="73"/>
      <c r="F213" s="23">
        <v>50.173999999999999</v>
      </c>
      <c r="G213" s="24"/>
      <c r="H213" s="23">
        <v>6.3949999999999996</v>
      </c>
      <c r="I213" s="24"/>
      <c r="J213" s="24"/>
      <c r="K213" s="24"/>
      <c r="L213" s="24"/>
      <c r="M213" s="23">
        <v>34.837000000000003</v>
      </c>
      <c r="N213" s="23">
        <v>6.3949999999999996</v>
      </c>
      <c r="O213" s="24"/>
      <c r="P213" s="23"/>
      <c r="Q213" s="24"/>
      <c r="R213" s="23"/>
      <c r="S213" s="24"/>
      <c r="T213" s="23">
        <f>$F$213+$G$213+$H$213+$I$213+$J$213+$K$213+$L$213+$M$213+$N$213+$O$213+$P$213+$Q$213+$R$213+$S$213</f>
        <v>97.801000000000002</v>
      </c>
      <c r="U213" s="28">
        <v>7</v>
      </c>
      <c r="V213" s="24">
        <f>ROUND($T$213*$U$213,3)</f>
        <v>684.60699999999997</v>
      </c>
      <c r="W213" s="95"/>
      <c r="X213" s="96"/>
      <c r="Y213" s="25">
        <f>$X$213+$W$213</f>
        <v>0</v>
      </c>
      <c r="Z213" s="24">
        <f>$T$213*$W$213</f>
        <v>0</v>
      </c>
      <c r="AA213" s="24">
        <f>$V$213*$X$213</f>
        <v>0</v>
      </c>
      <c r="AB213" s="24">
        <f>$AA$213+$Z$213</f>
        <v>0</v>
      </c>
      <c r="AC213" s="26"/>
      <c r="AD213" s="48"/>
    </row>
    <row r="214" spans="2:30" s="15" customFormat="1" ht="42" customHeight="1" outlineLevel="1" x14ac:dyDescent="0.15">
      <c r="B214" s="65">
        <v>33</v>
      </c>
      <c r="C214" s="66" t="s">
        <v>115</v>
      </c>
      <c r="D214" s="67" t="s">
        <v>66</v>
      </c>
      <c r="E214" s="67"/>
      <c r="F214" s="16">
        <v>50.173999999999999</v>
      </c>
      <c r="G214" s="17"/>
      <c r="H214" s="16">
        <v>6.3949999999999996</v>
      </c>
      <c r="I214" s="17"/>
      <c r="J214" s="17"/>
      <c r="K214" s="17"/>
      <c r="L214" s="17"/>
      <c r="M214" s="16">
        <v>34.837000000000003</v>
      </c>
      <c r="N214" s="16">
        <v>6.3949999999999996</v>
      </c>
      <c r="O214" s="17"/>
      <c r="P214" s="16"/>
      <c r="Q214" s="17"/>
      <c r="R214" s="16"/>
      <c r="S214" s="17"/>
      <c r="T214" s="16">
        <v>205.48599999999999</v>
      </c>
      <c r="U214" s="17"/>
      <c r="V214" s="16">
        <v>205.48599999999999</v>
      </c>
      <c r="W214" s="97"/>
      <c r="X214" s="97"/>
      <c r="Y214" s="17">
        <f>$AB$214/$V$214</f>
        <v>0</v>
      </c>
      <c r="Z214" s="17"/>
      <c r="AA214" s="17"/>
      <c r="AB214" s="17"/>
      <c r="AC214" s="18" t="s">
        <v>184</v>
      </c>
      <c r="AD214" s="46"/>
    </row>
    <row r="215" spans="2:30" s="19" customFormat="1" ht="11.1" customHeight="1" outlineLevel="1" x14ac:dyDescent="0.2">
      <c r="B215" s="68"/>
      <c r="C215" s="69" t="s">
        <v>31</v>
      </c>
      <c r="D215" s="70" t="s">
        <v>66</v>
      </c>
      <c r="E215" s="70"/>
      <c r="F215" s="20">
        <v>50.173999999999999</v>
      </c>
      <c r="G215" s="21"/>
      <c r="H215" s="20">
        <v>6.3949999999999996</v>
      </c>
      <c r="I215" s="21"/>
      <c r="J215" s="21"/>
      <c r="K215" s="21"/>
      <c r="L215" s="21"/>
      <c r="M215" s="20">
        <v>34.837000000000003</v>
      </c>
      <c r="N215" s="20">
        <v>6.3949999999999996</v>
      </c>
      <c r="O215" s="21"/>
      <c r="P215" s="20"/>
      <c r="Q215" s="21"/>
      <c r="R215" s="20"/>
      <c r="S215" s="21"/>
      <c r="T215" s="20">
        <f>$F$215+$G$215+$H$215+$I$215+$J$215+$K$215+$L$215+$M$215+$N$215+$O$215+$P$215+$Q$215+$R$215+$S$215</f>
        <v>97.801000000000002</v>
      </c>
      <c r="U215" s="20">
        <v>1</v>
      </c>
      <c r="V215" s="21">
        <f>ROUND($T$215*$U$215,3)</f>
        <v>97.801000000000002</v>
      </c>
      <c r="W215" s="94"/>
      <c r="X215" s="94"/>
      <c r="Y215" s="40">
        <f>$X$215+$W$215</f>
        <v>0</v>
      </c>
      <c r="Z215" s="21">
        <f>$T$215*$W$215</f>
        <v>0</v>
      </c>
      <c r="AA215" s="21">
        <f>$V$215*$X$215</f>
        <v>0</v>
      </c>
      <c r="AB215" s="21">
        <f>$AA$215+$Z$215</f>
        <v>0</v>
      </c>
      <c r="AC215" s="21"/>
      <c r="AD215" s="47"/>
    </row>
    <row r="216" spans="2:30" s="1" customFormat="1" ht="44.1" customHeight="1" outlineLevel="1" x14ac:dyDescent="0.2">
      <c r="B216" s="71"/>
      <c r="C216" s="72" t="s">
        <v>68</v>
      </c>
      <c r="D216" s="73" t="s">
        <v>69</v>
      </c>
      <c r="E216" s="73"/>
      <c r="F216" s="23">
        <v>50.173999999999999</v>
      </c>
      <c r="G216" s="24"/>
      <c r="H216" s="23">
        <v>6.3949999999999996</v>
      </c>
      <c r="I216" s="24"/>
      <c r="J216" s="24"/>
      <c r="K216" s="24"/>
      <c r="L216" s="24"/>
      <c r="M216" s="23">
        <v>34.837000000000003</v>
      </c>
      <c r="N216" s="23">
        <v>6.3949999999999996</v>
      </c>
      <c r="O216" s="24"/>
      <c r="P216" s="23"/>
      <c r="Q216" s="24"/>
      <c r="R216" s="23"/>
      <c r="S216" s="24"/>
      <c r="T216" s="23">
        <f>$F$216+$G$216+$H$216+$I$216+$J$216+$K$216+$L$216+$M$216+$N$216+$O$216+$P$216+$Q$216+$R$216+$S$216</f>
        <v>97.801000000000002</v>
      </c>
      <c r="U216" s="25">
        <v>0.15</v>
      </c>
      <c r="V216" s="24">
        <f>ROUND($T$216*$U$216,3)</f>
        <v>14.67</v>
      </c>
      <c r="W216" s="95"/>
      <c r="X216" s="96"/>
      <c r="Y216" s="25">
        <f>$X$216+$W$216</f>
        <v>0</v>
      </c>
      <c r="Z216" s="24">
        <f>$T$216*$W$216</f>
        <v>0</v>
      </c>
      <c r="AA216" s="24">
        <f>$V$216*$X$216</f>
        <v>0</v>
      </c>
      <c r="AB216" s="24">
        <f>$AA$216+$Z$216</f>
        <v>0</v>
      </c>
      <c r="AC216" s="26" t="s">
        <v>81</v>
      </c>
      <c r="AD216" s="48"/>
    </row>
    <row r="217" spans="2:30" s="1" customFormat="1" ht="21.95" customHeight="1" outlineLevel="1" x14ac:dyDescent="0.2">
      <c r="B217" s="71"/>
      <c r="C217" s="72" t="s">
        <v>116</v>
      </c>
      <c r="D217" s="73" t="s">
        <v>104</v>
      </c>
      <c r="E217" s="73"/>
      <c r="F217" s="23">
        <v>50.173999999999999</v>
      </c>
      <c r="G217" s="24"/>
      <c r="H217" s="23">
        <v>6.3949999999999996</v>
      </c>
      <c r="I217" s="24"/>
      <c r="J217" s="24"/>
      <c r="K217" s="24"/>
      <c r="L217" s="24"/>
      <c r="M217" s="23">
        <v>34.837000000000003</v>
      </c>
      <c r="N217" s="23">
        <v>6.3949999999999996</v>
      </c>
      <c r="O217" s="24"/>
      <c r="P217" s="23"/>
      <c r="Q217" s="24"/>
      <c r="R217" s="23"/>
      <c r="S217" s="24"/>
      <c r="T217" s="23">
        <f>$F$217+$G$217+$H$217+$I$217+$J$217+$K$217+$L$217+$M$217+$N$217+$O$217+$P$217+$Q$217+$R$217+$S$217</f>
        <v>97.801000000000002</v>
      </c>
      <c r="U217" s="24">
        <f>0.34</f>
        <v>0.34</v>
      </c>
      <c r="V217" s="24">
        <f>ROUND($T$217*$U$217,3)</f>
        <v>33.252000000000002</v>
      </c>
      <c r="W217" s="95"/>
      <c r="X217" s="96"/>
      <c r="Y217" s="25">
        <f>$X$217+$W$217</f>
        <v>0</v>
      </c>
      <c r="Z217" s="24">
        <f>$T$217*$W$217</f>
        <v>0</v>
      </c>
      <c r="AA217" s="24">
        <f>$V$217*$X$217</f>
        <v>0</v>
      </c>
      <c r="AB217" s="24">
        <f>$AA$217+$Z$217</f>
        <v>0</v>
      </c>
      <c r="AC217" s="26" t="s">
        <v>117</v>
      </c>
      <c r="AD217" s="48"/>
    </row>
    <row r="218" spans="2:30" s="15" customFormat="1" ht="42" customHeight="1" outlineLevel="1" x14ac:dyDescent="0.15">
      <c r="B218" s="65">
        <v>34</v>
      </c>
      <c r="C218" s="66" t="s">
        <v>190</v>
      </c>
      <c r="D218" s="67" t="s">
        <v>66</v>
      </c>
      <c r="E218" s="67"/>
      <c r="F218" s="16">
        <v>50.173999999999999</v>
      </c>
      <c r="G218" s="17"/>
      <c r="H218" s="16">
        <v>6.3949999999999996</v>
      </c>
      <c r="I218" s="17"/>
      <c r="J218" s="17"/>
      <c r="K218" s="17"/>
      <c r="L218" s="17"/>
      <c r="M218" s="16">
        <v>34.837000000000003</v>
      </c>
      <c r="N218" s="16">
        <v>6.3949999999999996</v>
      </c>
      <c r="O218" s="17"/>
      <c r="P218" s="16"/>
      <c r="Q218" s="17"/>
      <c r="R218" s="16"/>
      <c r="S218" s="17"/>
      <c r="T218" s="16">
        <v>205.48599999999999</v>
      </c>
      <c r="U218" s="17"/>
      <c r="V218" s="16">
        <v>205.48599999999999</v>
      </c>
      <c r="W218" s="97"/>
      <c r="X218" s="97"/>
      <c r="Y218" s="17">
        <f>$AB$218/$V$218</f>
        <v>0</v>
      </c>
      <c r="Z218" s="17"/>
      <c r="AA218" s="17"/>
      <c r="AB218" s="17"/>
      <c r="AC218" s="18" t="s">
        <v>184</v>
      </c>
      <c r="AD218" s="46"/>
    </row>
    <row r="219" spans="2:30" s="19" customFormat="1" ht="11.1" customHeight="1" outlineLevel="1" x14ac:dyDescent="0.2">
      <c r="B219" s="68"/>
      <c r="C219" s="69" t="s">
        <v>31</v>
      </c>
      <c r="D219" s="70" t="s">
        <v>66</v>
      </c>
      <c r="E219" s="70"/>
      <c r="F219" s="20">
        <v>50.173999999999999</v>
      </c>
      <c r="G219" s="21"/>
      <c r="H219" s="20">
        <v>6.3949999999999996</v>
      </c>
      <c r="I219" s="21"/>
      <c r="J219" s="21"/>
      <c r="K219" s="21"/>
      <c r="L219" s="21"/>
      <c r="M219" s="20">
        <v>34.837000000000003</v>
      </c>
      <c r="N219" s="20">
        <v>6.3949999999999996</v>
      </c>
      <c r="O219" s="21"/>
      <c r="P219" s="20"/>
      <c r="Q219" s="21"/>
      <c r="R219" s="20"/>
      <c r="S219" s="21"/>
      <c r="T219" s="20">
        <f>$F$219+$G$219+$H$219+$I$219+$J$219+$K$219+$L$219+$M$219+$N$219+$O$219+$P$219+$Q$219+$R$219+$S$219</f>
        <v>97.801000000000002</v>
      </c>
      <c r="U219" s="20">
        <v>1</v>
      </c>
      <c r="V219" s="21">
        <f>ROUND($T$219*$U$219,3)</f>
        <v>97.801000000000002</v>
      </c>
      <c r="W219" s="94"/>
      <c r="X219" s="94"/>
      <c r="Y219" s="40">
        <f>$X$219+$W$219</f>
        <v>0</v>
      </c>
      <c r="Z219" s="21">
        <f>$T$219*$W$219</f>
        <v>0</v>
      </c>
      <c r="AA219" s="21">
        <f>$V$219*$X$219</f>
        <v>0</v>
      </c>
      <c r="AB219" s="21">
        <f>$AA$219+$Z$219</f>
        <v>0</v>
      </c>
      <c r="AC219" s="21"/>
      <c r="AD219" s="47"/>
    </row>
    <row r="220" spans="2:30" s="1" customFormat="1" ht="44.1" customHeight="1" outlineLevel="1" x14ac:dyDescent="0.2">
      <c r="B220" s="71"/>
      <c r="C220" s="72" t="s">
        <v>68</v>
      </c>
      <c r="D220" s="73" t="s">
        <v>69</v>
      </c>
      <c r="E220" s="73"/>
      <c r="F220" s="23">
        <v>50.173999999999999</v>
      </c>
      <c r="G220" s="24"/>
      <c r="H220" s="23">
        <v>6.3949999999999996</v>
      </c>
      <c r="I220" s="24"/>
      <c r="J220" s="24"/>
      <c r="K220" s="24"/>
      <c r="L220" s="24"/>
      <c r="M220" s="23">
        <v>34.837000000000003</v>
      </c>
      <c r="N220" s="23">
        <v>6.3949999999999996</v>
      </c>
      <c r="O220" s="24"/>
      <c r="P220" s="23"/>
      <c r="Q220" s="24"/>
      <c r="R220" s="23"/>
      <c r="S220" s="24"/>
      <c r="T220" s="23">
        <f>$F$220+$G$220+$H$220+$I$220+$J$220+$K$220+$L$220+$M$220+$N$220+$O$220+$P$220+$Q$220+$R$220+$S$220</f>
        <v>97.801000000000002</v>
      </c>
      <c r="U220" s="25">
        <v>0.15</v>
      </c>
      <c r="V220" s="24">
        <f>ROUND($T$220*$U$220,3)</f>
        <v>14.67</v>
      </c>
      <c r="W220" s="95"/>
      <c r="X220" s="96"/>
      <c r="Y220" s="25">
        <f>$X$220+$W$220</f>
        <v>0</v>
      </c>
      <c r="Z220" s="24">
        <f>$T$220*$W$220</f>
        <v>0</v>
      </c>
      <c r="AA220" s="24">
        <f>$V$220*$X$220</f>
        <v>0</v>
      </c>
      <c r="AB220" s="24">
        <f>$AA$220+$Z$220</f>
        <v>0</v>
      </c>
      <c r="AC220" s="26" t="s">
        <v>81</v>
      </c>
      <c r="AD220" s="48"/>
    </row>
    <row r="221" spans="2:30" s="1" customFormat="1" ht="21.95" customHeight="1" outlineLevel="1" x14ac:dyDescent="0.2">
      <c r="B221" s="71"/>
      <c r="C221" s="77" t="s">
        <v>210</v>
      </c>
      <c r="D221" s="73" t="s">
        <v>69</v>
      </c>
      <c r="E221" s="73"/>
      <c r="F221" s="23">
        <v>50.173999999999999</v>
      </c>
      <c r="G221" s="24"/>
      <c r="H221" s="23">
        <v>6.3949999999999996</v>
      </c>
      <c r="I221" s="24"/>
      <c r="J221" s="24"/>
      <c r="K221" s="24"/>
      <c r="L221" s="24"/>
      <c r="M221" s="23">
        <v>34.837000000000003</v>
      </c>
      <c r="N221" s="23">
        <v>6.3949999999999996</v>
      </c>
      <c r="O221" s="24"/>
      <c r="P221" s="23"/>
      <c r="Q221" s="24"/>
      <c r="R221" s="23"/>
      <c r="S221" s="24"/>
      <c r="T221" s="23">
        <f>$F$221+$G$221+$H$221+$I$221+$J$221+$K$221+$L$221+$M$221+$N$221+$O$221+$P$221+$Q$221+$R$221+$S$221</f>
        <v>97.801000000000002</v>
      </c>
      <c r="U221" s="28">
        <v>2</v>
      </c>
      <c r="V221" s="24">
        <f>ROUND($T$221*$U$221,3)</f>
        <v>195.602</v>
      </c>
      <c r="W221" s="95"/>
      <c r="X221" s="96"/>
      <c r="Y221" s="25">
        <f>$X$221+$W$221</f>
        <v>0</v>
      </c>
      <c r="Z221" s="24">
        <f>$T$221*$W$221</f>
        <v>0</v>
      </c>
      <c r="AA221" s="24">
        <f>$V$221*$X$221</f>
        <v>0</v>
      </c>
      <c r="AB221" s="24">
        <f>$AA$221+$Z$221</f>
        <v>0</v>
      </c>
      <c r="AC221" s="26"/>
      <c r="AD221" s="48"/>
    </row>
    <row r="222" spans="2:30" s="4" customFormat="1" ht="24.95" customHeight="1" outlineLevel="1" x14ac:dyDescent="0.2">
      <c r="B222" s="62"/>
      <c r="C222" s="63" t="s">
        <v>191</v>
      </c>
      <c r="D222" s="64"/>
      <c r="E222" s="64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44"/>
      <c r="X222" s="44"/>
      <c r="Y222" s="11"/>
      <c r="Z222" s="13"/>
      <c r="AA222" s="13"/>
      <c r="AB222" s="13"/>
      <c r="AC222" s="14"/>
      <c r="AD222" s="49"/>
    </row>
    <row r="223" spans="2:30" s="15" customFormat="1" ht="42" customHeight="1" outlineLevel="1" x14ac:dyDescent="0.15">
      <c r="B223" s="65">
        <v>35</v>
      </c>
      <c r="C223" s="66" t="s">
        <v>163</v>
      </c>
      <c r="D223" s="67" t="s">
        <v>66</v>
      </c>
      <c r="E223" s="67"/>
      <c r="F223" s="16">
        <v>100.133</v>
      </c>
      <c r="G223" s="17"/>
      <c r="H223" s="16">
        <v>26.873999999999999</v>
      </c>
      <c r="I223" s="17"/>
      <c r="J223" s="17"/>
      <c r="K223" s="17"/>
      <c r="L223" s="17"/>
      <c r="M223" s="16">
        <v>77.132000000000005</v>
      </c>
      <c r="N223" s="16">
        <v>26.873999999999999</v>
      </c>
      <c r="O223" s="17"/>
      <c r="P223" s="16"/>
      <c r="Q223" s="17"/>
      <c r="R223" s="16"/>
      <c r="S223" s="17"/>
      <c r="T223" s="16">
        <v>439.154</v>
      </c>
      <c r="U223" s="17"/>
      <c r="V223" s="16">
        <v>439.154</v>
      </c>
      <c r="W223" s="42"/>
      <c r="X223" s="42"/>
      <c r="Y223" s="17">
        <f>$AB$223/$V$223</f>
        <v>0</v>
      </c>
      <c r="Z223" s="17"/>
      <c r="AA223" s="17"/>
      <c r="AB223" s="17"/>
      <c r="AC223" s="18" t="s">
        <v>184</v>
      </c>
      <c r="AD223" s="46"/>
    </row>
    <row r="224" spans="2:30" s="19" customFormat="1" ht="11.1" customHeight="1" outlineLevel="1" x14ac:dyDescent="0.2">
      <c r="B224" s="68"/>
      <c r="C224" s="69" t="s">
        <v>31</v>
      </c>
      <c r="D224" s="70" t="s">
        <v>66</v>
      </c>
      <c r="E224" s="70"/>
      <c r="F224" s="20">
        <v>100.133</v>
      </c>
      <c r="G224" s="21"/>
      <c r="H224" s="20">
        <v>26.873999999999999</v>
      </c>
      <c r="I224" s="21"/>
      <c r="J224" s="21"/>
      <c r="K224" s="21"/>
      <c r="L224" s="21"/>
      <c r="M224" s="20">
        <v>77.132000000000005</v>
      </c>
      <c r="N224" s="20">
        <v>26.873999999999999</v>
      </c>
      <c r="O224" s="21"/>
      <c r="P224" s="20"/>
      <c r="Q224" s="21"/>
      <c r="R224" s="20"/>
      <c r="S224" s="21"/>
      <c r="T224" s="20">
        <f>$F$224+$G$224+$H$224+$I$224+$J$224+$K$224+$L$224+$M$224+$N$224+$O$224+$P$224+$Q$224+$R$224+$S$224</f>
        <v>231.01300000000001</v>
      </c>
      <c r="U224" s="20">
        <v>1</v>
      </c>
      <c r="V224" s="21">
        <f>ROUND($T$224*$U$224,3)</f>
        <v>231.01300000000001</v>
      </c>
      <c r="W224" s="94"/>
      <c r="X224" s="94"/>
      <c r="Y224" s="40">
        <f>$X$224+$W$224</f>
        <v>0</v>
      </c>
      <c r="Z224" s="21">
        <f>$T$224*$W$224</f>
        <v>0</v>
      </c>
      <c r="AA224" s="21">
        <f>$V$224*$X$224</f>
        <v>0</v>
      </c>
      <c r="AB224" s="21">
        <f>$AA$224+$Z$224</f>
        <v>0</v>
      </c>
      <c r="AC224" s="21"/>
      <c r="AD224" s="47"/>
    </row>
    <row r="225" spans="2:30" s="1" customFormat="1" ht="44.1" customHeight="1" outlineLevel="1" x14ac:dyDescent="0.2">
      <c r="B225" s="71"/>
      <c r="C225" s="72" t="s">
        <v>68</v>
      </c>
      <c r="D225" s="73" t="s">
        <v>69</v>
      </c>
      <c r="E225" s="73"/>
      <c r="F225" s="23">
        <v>100.133</v>
      </c>
      <c r="G225" s="24"/>
      <c r="H225" s="23">
        <v>26.873999999999999</v>
      </c>
      <c r="I225" s="24"/>
      <c r="J225" s="24"/>
      <c r="K225" s="24"/>
      <c r="L225" s="24"/>
      <c r="M225" s="23">
        <v>77.132000000000005</v>
      </c>
      <c r="N225" s="23">
        <v>26.873999999999999</v>
      </c>
      <c r="O225" s="24"/>
      <c r="P225" s="23"/>
      <c r="Q225" s="24"/>
      <c r="R225" s="23"/>
      <c r="S225" s="24"/>
      <c r="T225" s="23">
        <f>$F$225+$G$225+$H$225+$I$225+$J$225+$K$225+$L$225+$M$225+$N$225+$O$225+$P$225+$Q$225+$R$225+$S$225</f>
        <v>231.01300000000001</v>
      </c>
      <c r="U225" s="25">
        <v>0.15</v>
      </c>
      <c r="V225" s="24">
        <f>ROUND($T$225*$U$225,3)</f>
        <v>34.652000000000001</v>
      </c>
      <c r="W225" s="95"/>
      <c r="X225" s="96"/>
      <c r="Y225" s="25">
        <f>$X$225+$W$225</f>
        <v>0</v>
      </c>
      <c r="Z225" s="24">
        <f>$T$225*$W$225</f>
        <v>0</v>
      </c>
      <c r="AA225" s="24">
        <f>$V$225*$X$225</f>
        <v>0</v>
      </c>
      <c r="AB225" s="24">
        <f>$AA$225+$Z$225</f>
        <v>0</v>
      </c>
      <c r="AC225" s="26" t="s">
        <v>81</v>
      </c>
      <c r="AD225" s="48"/>
    </row>
    <row r="226" spans="2:30" s="1" customFormat="1" ht="21.95" customHeight="1" outlineLevel="1" x14ac:dyDescent="0.2">
      <c r="B226" s="71"/>
      <c r="C226" s="72" t="s">
        <v>192</v>
      </c>
      <c r="D226" s="73" t="s">
        <v>104</v>
      </c>
      <c r="E226" s="73"/>
      <c r="F226" s="23">
        <v>100.133</v>
      </c>
      <c r="G226" s="24"/>
      <c r="H226" s="23">
        <v>26.873999999999999</v>
      </c>
      <c r="I226" s="24"/>
      <c r="J226" s="24"/>
      <c r="K226" s="24"/>
      <c r="L226" s="24"/>
      <c r="M226" s="23">
        <v>77.132000000000005</v>
      </c>
      <c r="N226" s="23">
        <v>26.873999999999999</v>
      </c>
      <c r="O226" s="24"/>
      <c r="P226" s="23"/>
      <c r="Q226" s="24"/>
      <c r="R226" s="23"/>
      <c r="S226" s="24"/>
      <c r="T226" s="23">
        <f>$F$226+$G$226+$H$226+$I$226+$J$226+$K$226+$L$226+$M$226+$N$226+$O$226+$P$226+$Q$226+$R$226+$S$226</f>
        <v>231.01300000000001</v>
      </c>
      <c r="U226" s="25">
        <v>0.35</v>
      </c>
      <c r="V226" s="24">
        <f>ROUND($T$226*$U$226,3)</f>
        <v>80.855000000000004</v>
      </c>
      <c r="W226" s="95"/>
      <c r="X226" s="96"/>
      <c r="Y226" s="25">
        <f>$X$226+$W$226</f>
        <v>0</v>
      </c>
      <c r="Z226" s="24">
        <f>$T$226*$W$226</f>
        <v>0</v>
      </c>
      <c r="AA226" s="24">
        <f>$V$226*$X$226</f>
        <v>0</v>
      </c>
      <c r="AB226" s="24">
        <f>$AA$226+$Z$226</f>
        <v>0</v>
      </c>
      <c r="AC226" s="26" t="s">
        <v>193</v>
      </c>
      <c r="AD226" s="48"/>
    </row>
    <row r="227" spans="2:30" s="15" customFormat="1" ht="42" customHeight="1" outlineLevel="1" x14ac:dyDescent="0.15">
      <c r="B227" s="65">
        <v>36</v>
      </c>
      <c r="C227" s="66" t="s">
        <v>154</v>
      </c>
      <c r="D227" s="67" t="s">
        <v>66</v>
      </c>
      <c r="E227" s="67"/>
      <c r="F227" s="16">
        <v>100.133</v>
      </c>
      <c r="G227" s="17"/>
      <c r="H227" s="16">
        <v>26.873999999999999</v>
      </c>
      <c r="I227" s="17"/>
      <c r="J227" s="17"/>
      <c r="K227" s="17"/>
      <c r="L227" s="17"/>
      <c r="M227" s="16">
        <v>77.132000000000005</v>
      </c>
      <c r="N227" s="16">
        <v>26.873999999999999</v>
      </c>
      <c r="O227" s="17"/>
      <c r="P227" s="16"/>
      <c r="Q227" s="17"/>
      <c r="R227" s="16"/>
      <c r="S227" s="17"/>
      <c r="T227" s="16">
        <v>439.154</v>
      </c>
      <c r="U227" s="17"/>
      <c r="V227" s="16">
        <v>439.154</v>
      </c>
      <c r="W227" s="97"/>
      <c r="X227" s="97"/>
      <c r="Y227" s="17">
        <f>$AB$227/$V$227</f>
        <v>0</v>
      </c>
      <c r="Z227" s="17"/>
      <c r="AA227" s="17"/>
      <c r="AB227" s="17"/>
      <c r="AC227" s="18" t="s">
        <v>184</v>
      </c>
      <c r="AD227" s="46"/>
    </row>
    <row r="228" spans="2:30" s="19" customFormat="1" ht="11.1" customHeight="1" outlineLevel="1" x14ac:dyDescent="0.2">
      <c r="B228" s="68"/>
      <c r="C228" s="69" t="s">
        <v>31</v>
      </c>
      <c r="D228" s="70" t="s">
        <v>66</v>
      </c>
      <c r="E228" s="70"/>
      <c r="F228" s="20">
        <v>100.133</v>
      </c>
      <c r="G228" s="21"/>
      <c r="H228" s="20">
        <v>26.873999999999999</v>
      </c>
      <c r="I228" s="21"/>
      <c r="J228" s="21"/>
      <c r="K228" s="21"/>
      <c r="L228" s="21"/>
      <c r="M228" s="20">
        <v>77.132000000000005</v>
      </c>
      <c r="N228" s="20">
        <v>26.873999999999999</v>
      </c>
      <c r="O228" s="21"/>
      <c r="P228" s="20"/>
      <c r="Q228" s="21"/>
      <c r="R228" s="20"/>
      <c r="S228" s="21"/>
      <c r="T228" s="20">
        <f>$F$228+$G$228+$H$228+$I$228+$J$228+$K$228+$L$228+$M$228+$N$228+$O$228+$P$228+$Q$228+$R$228+$S$228</f>
        <v>231.01300000000001</v>
      </c>
      <c r="U228" s="20">
        <v>1</v>
      </c>
      <c r="V228" s="21">
        <f>ROUND($T$228*$U$228,3)</f>
        <v>231.01300000000001</v>
      </c>
      <c r="W228" s="94"/>
      <c r="X228" s="94"/>
      <c r="Y228" s="40">
        <f>$X$228+$W$228</f>
        <v>0</v>
      </c>
      <c r="Z228" s="21">
        <f>$T$228*$W$228</f>
        <v>0</v>
      </c>
      <c r="AA228" s="21">
        <f>$V$228*$X$228</f>
        <v>0</v>
      </c>
      <c r="AB228" s="21">
        <f>$AA$228+$Z$228</f>
        <v>0</v>
      </c>
      <c r="AC228" s="21"/>
      <c r="AD228" s="47"/>
    </row>
    <row r="229" spans="2:30" s="1" customFormat="1" ht="44.1" customHeight="1" outlineLevel="1" x14ac:dyDescent="0.2">
      <c r="B229" s="71"/>
      <c r="C229" s="72" t="s">
        <v>68</v>
      </c>
      <c r="D229" s="73" t="s">
        <v>69</v>
      </c>
      <c r="E229" s="73"/>
      <c r="F229" s="23">
        <v>100.133</v>
      </c>
      <c r="G229" s="24"/>
      <c r="H229" s="23">
        <v>26.873999999999999</v>
      </c>
      <c r="I229" s="24"/>
      <c r="J229" s="24"/>
      <c r="K229" s="24"/>
      <c r="L229" s="24"/>
      <c r="M229" s="23">
        <v>77.132000000000005</v>
      </c>
      <c r="N229" s="23">
        <v>26.873999999999999</v>
      </c>
      <c r="O229" s="24"/>
      <c r="P229" s="23"/>
      <c r="Q229" s="24"/>
      <c r="R229" s="23"/>
      <c r="S229" s="24"/>
      <c r="T229" s="23">
        <f>$F$229+$G$229+$H$229+$I$229+$J$229+$K$229+$L$229+$M$229+$N$229+$O$229+$P$229+$Q$229+$R$229+$S$229</f>
        <v>231.01300000000001</v>
      </c>
      <c r="U229" s="25">
        <v>0.15</v>
      </c>
      <c r="V229" s="24">
        <f>ROUND($T$229*$U$229,3)</f>
        <v>34.652000000000001</v>
      </c>
      <c r="W229" s="95"/>
      <c r="X229" s="96"/>
      <c r="Y229" s="25">
        <f>$X$229+$W$229</f>
        <v>0</v>
      </c>
      <c r="Z229" s="24">
        <f>$T$229*$W$229</f>
        <v>0</v>
      </c>
      <c r="AA229" s="24">
        <f>$V$229*$X$229</f>
        <v>0</v>
      </c>
      <c r="AB229" s="24">
        <f>$AA$229+$Z$229</f>
        <v>0</v>
      </c>
      <c r="AC229" s="26" t="s">
        <v>81</v>
      </c>
      <c r="AD229" s="48"/>
    </row>
    <row r="230" spans="2:30" s="1" customFormat="1" ht="21.95" customHeight="1" outlineLevel="1" x14ac:dyDescent="0.2">
      <c r="B230" s="71"/>
      <c r="C230" s="77" t="s">
        <v>210</v>
      </c>
      <c r="D230" s="73" t="s">
        <v>69</v>
      </c>
      <c r="E230" s="73"/>
      <c r="F230" s="23">
        <v>100.133</v>
      </c>
      <c r="G230" s="24"/>
      <c r="H230" s="23">
        <v>26.873999999999999</v>
      </c>
      <c r="I230" s="24"/>
      <c r="J230" s="24"/>
      <c r="K230" s="24"/>
      <c r="L230" s="24"/>
      <c r="M230" s="23">
        <v>77.132000000000005</v>
      </c>
      <c r="N230" s="23">
        <v>26.873999999999999</v>
      </c>
      <c r="O230" s="24"/>
      <c r="P230" s="23"/>
      <c r="Q230" s="24"/>
      <c r="R230" s="23"/>
      <c r="S230" s="24"/>
      <c r="T230" s="23">
        <f>$F$230+$G$230+$H$230+$I$230+$J$230+$K$230+$L$230+$M$230+$N$230+$O$230+$P$230+$Q$230+$R$230+$S$230</f>
        <v>231.01300000000001</v>
      </c>
      <c r="U230" s="28">
        <v>2</v>
      </c>
      <c r="V230" s="24">
        <f>ROUND($T$230*$U$230,3)</f>
        <v>462.02600000000001</v>
      </c>
      <c r="W230" s="95"/>
      <c r="X230" s="96"/>
      <c r="Y230" s="25">
        <f>$X$230+$W$230</f>
        <v>0</v>
      </c>
      <c r="Z230" s="24">
        <f>$T$230*$W$230</f>
        <v>0</v>
      </c>
      <c r="AA230" s="24">
        <f>$V$230*$X$230</f>
        <v>0</v>
      </c>
      <c r="AB230" s="24">
        <f>$AA$230+$Z$230</f>
        <v>0</v>
      </c>
      <c r="AC230" s="26"/>
      <c r="AD230" s="48"/>
    </row>
    <row r="231" spans="2:30" s="1" customFormat="1" ht="12" customHeight="1" x14ac:dyDescent="0.2">
      <c r="B231" s="59"/>
      <c r="C231" s="60" t="s">
        <v>3</v>
      </c>
      <c r="D231" s="61"/>
      <c r="E231" s="61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45"/>
      <c r="X231" s="45"/>
      <c r="Y231" s="9"/>
      <c r="Z231" s="9"/>
      <c r="AA231" s="9">
        <f>$AA$232</f>
        <v>0</v>
      </c>
      <c r="AB231" s="9"/>
      <c r="AC231" s="9"/>
      <c r="AD231" s="45"/>
    </row>
    <row r="232" spans="2:30" s="4" customFormat="1" ht="12" customHeight="1" outlineLevel="1" x14ac:dyDescent="0.2">
      <c r="B232" s="62"/>
      <c r="C232" s="63" t="s">
        <v>194</v>
      </c>
      <c r="D232" s="64"/>
      <c r="E232" s="64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44"/>
      <c r="X232" s="44"/>
      <c r="Y232" s="11"/>
      <c r="Z232" s="13"/>
      <c r="AA232" s="13">
        <f>$AA$233</f>
        <v>0</v>
      </c>
      <c r="AB232" s="13"/>
      <c r="AC232" s="14"/>
      <c r="AD232" s="49"/>
    </row>
    <row r="233" spans="2:30" s="15" customFormat="1" ht="11.1" customHeight="1" outlineLevel="1" x14ac:dyDescent="0.15">
      <c r="B233" s="65">
        <v>37</v>
      </c>
      <c r="C233" s="66" t="s">
        <v>195</v>
      </c>
      <c r="D233" s="67" t="s">
        <v>79</v>
      </c>
      <c r="E233" s="67"/>
      <c r="F233" s="16">
        <v>1</v>
      </c>
      <c r="G233" s="16">
        <v>1</v>
      </c>
      <c r="H233" s="16">
        <v>1</v>
      </c>
      <c r="I233" s="16">
        <v>1</v>
      </c>
      <c r="J233" s="16">
        <v>1</v>
      </c>
      <c r="K233" s="16">
        <v>1</v>
      </c>
      <c r="L233" s="16">
        <v>1</v>
      </c>
      <c r="M233" s="16">
        <v>1</v>
      </c>
      <c r="N233" s="16">
        <v>1</v>
      </c>
      <c r="O233" s="16"/>
      <c r="P233" s="16"/>
      <c r="Q233" s="16"/>
      <c r="R233" s="16"/>
      <c r="S233" s="16"/>
      <c r="T233" s="16">
        <v>14</v>
      </c>
      <c r="U233" s="17"/>
      <c r="V233" s="16">
        <v>14</v>
      </c>
      <c r="W233" s="42"/>
      <c r="X233" s="42"/>
      <c r="Y233" s="17">
        <f>$AB$233/$V$233</f>
        <v>0</v>
      </c>
      <c r="Z233" s="17"/>
      <c r="AA233" s="17">
        <f>$AA$234</f>
        <v>0</v>
      </c>
      <c r="AB233" s="17"/>
      <c r="AC233" s="18"/>
      <c r="AD233" s="46"/>
    </row>
    <row r="234" spans="2:30" s="19" customFormat="1" ht="11.1" customHeight="1" outlineLevel="1" x14ac:dyDescent="0.2">
      <c r="B234" s="68"/>
      <c r="C234" s="69" t="s">
        <v>31</v>
      </c>
      <c r="D234" s="70" t="s">
        <v>79</v>
      </c>
      <c r="E234" s="70"/>
      <c r="F234" s="20">
        <v>1</v>
      </c>
      <c r="G234" s="20">
        <v>1</v>
      </c>
      <c r="H234" s="20">
        <v>1</v>
      </c>
      <c r="I234" s="20">
        <v>1</v>
      </c>
      <c r="J234" s="20">
        <v>1</v>
      </c>
      <c r="K234" s="20">
        <v>1</v>
      </c>
      <c r="L234" s="20">
        <v>1</v>
      </c>
      <c r="M234" s="20">
        <v>1</v>
      </c>
      <c r="N234" s="20">
        <v>1</v>
      </c>
      <c r="O234" s="20"/>
      <c r="P234" s="20"/>
      <c r="Q234" s="20"/>
      <c r="R234" s="20"/>
      <c r="S234" s="20"/>
      <c r="T234" s="20">
        <f>$F$234+$G$234+$H$234+$I$234+$J$234+$K$234+$L$234+$M$234+$N$234+$O$234+$P$234+$Q$234+$R$234+$S$234</f>
        <v>9</v>
      </c>
      <c r="U234" s="20">
        <v>1</v>
      </c>
      <c r="V234" s="21">
        <f>ROUND($T$234*$U$234,3)</f>
        <v>9</v>
      </c>
      <c r="W234" s="106"/>
      <c r="X234" s="103"/>
      <c r="Y234" s="39">
        <f>$X$234+$W$234</f>
        <v>0</v>
      </c>
      <c r="Z234" s="21">
        <f>$T$234*$W$234</f>
        <v>0</v>
      </c>
      <c r="AA234" s="21">
        <f>$V$234*$X$234</f>
        <v>0</v>
      </c>
      <c r="AB234" s="21">
        <f>$AA$234+$Z$234</f>
        <v>0</v>
      </c>
      <c r="AC234" s="21"/>
      <c r="AD234" s="47"/>
    </row>
    <row r="235" spans="2:30" s="4" customFormat="1" ht="12" customHeight="1" x14ac:dyDescent="0.2">
      <c r="B235" s="74"/>
      <c r="C235" s="75" t="s">
        <v>196</v>
      </c>
      <c r="D235" s="76"/>
      <c r="E235" s="76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107"/>
      <c r="X235" s="107"/>
      <c r="Y235" s="32"/>
      <c r="Z235" s="81">
        <f>SUM(Z16:Z234)</f>
        <v>0</v>
      </c>
      <c r="AA235" s="81">
        <f>SUM(AA16:AA234)</f>
        <v>0</v>
      </c>
      <c r="AB235" s="81">
        <f>SUM(AB16:AB234)</f>
        <v>0</v>
      </c>
      <c r="AC235" s="33"/>
      <c r="AD235" s="109"/>
    </row>
    <row r="236" spans="2:30" s="1" customFormat="1" ht="11.1" customHeight="1" x14ac:dyDescent="0.2">
      <c r="B236" s="34"/>
      <c r="C236" s="54" t="s">
        <v>197</v>
      </c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50"/>
      <c r="X236" s="50"/>
      <c r="Y236" s="22"/>
      <c r="Z236" s="22"/>
      <c r="AB236" s="24"/>
      <c r="AC236" s="24"/>
      <c r="AD236" s="51"/>
    </row>
    <row r="237" spans="2:30" s="19" customFormat="1" ht="11.1" customHeight="1" x14ac:dyDescent="0.2">
      <c r="B237" s="35"/>
      <c r="C237" s="55" t="s">
        <v>198</v>
      </c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108"/>
      <c r="X237" s="108"/>
      <c r="Y237" s="36"/>
      <c r="Z237" s="36"/>
      <c r="AA237" s="36"/>
      <c r="AB237" s="37">
        <f>$AA$14+$AA$41+$AA$68+$AA$72+$AA$88+$AA$135+$AA$196+$AA$209+$AA$222+$AA$232</f>
        <v>0</v>
      </c>
      <c r="AC237" s="21"/>
      <c r="AD237" s="47"/>
    </row>
    <row r="238" spans="2:30" s="19" customFormat="1" ht="11.1" customHeight="1" x14ac:dyDescent="0.2">
      <c r="B238" s="35"/>
      <c r="C238" s="55" t="s">
        <v>199</v>
      </c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108"/>
      <c r="X238" s="108"/>
      <c r="Y238" s="36"/>
      <c r="Z238" s="36"/>
      <c r="AA238" s="36"/>
      <c r="AB238" s="37">
        <f>$Z$14+$Z$41+$Z$68+$Z$72+$Z$88+$Z$135+$Z$196+$Z$209+$Z$222+$Z$232</f>
        <v>0</v>
      </c>
      <c r="AC238" s="21"/>
      <c r="AD238" s="47"/>
    </row>
    <row r="239" spans="2:30" s="19" customFormat="1" ht="11.1" customHeight="1" x14ac:dyDescent="0.2">
      <c r="B239" s="35"/>
      <c r="C239" s="55" t="s">
        <v>200</v>
      </c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108"/>
      <c r="X239" s="108"/>
      <c r="Y239" s="36"/>
      <c r="Z239" s="36"/>
      <c r="AA239" s="36"/>
      <c r="AB239" s="37">
        <f>($AB$235)*0.166666666666666</f>
        <v>0</v>
      </c>
      <c r="AC239" s="21"/>
      <c r="AD239" s="47"/>
    </row>
    <row r="240" spans="2:30" s="1" customFormat="1" ht="44.1" customHeight="1" x14ac:dyDescent="0.2">
      <c r="B240" s="22"/>
      <c r="C240" s="56" t="s">
        <v>201</v>
      </c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50"/>
      <c r="X240" s="50"/>
      <c r="Y240" s="22"/>
      <c r="Z240" s="36">
        <f>$Z$241+$Z$242+$Z$243+$Z$244+$Z$245+$Z$246+$Z$247+$Z$248+$Z$249+$Z$250+$Z$251+$Z$252</f>
        <v>0</v>
      </c>
      <c r="AA240" s="36">
        <f>$AA$241+$AA$242+$AA$243+$AA$244+$AA$245+$AA$246+$AA$247+$AA$248+$AA$249+$AA$250+$AA$251+$AA$252</f>
        <v>0</v>
      </c>
      <c r="AB240" s="36">
        <f>$AB$241+$AB$242+$AB$243+$AB$244+$AB$245+$AB$246+$AB$247+$AB$248+$AB$249+$AB$250+$AB$251+$AB$252</f>
        <v>0</v>
      </c>
      <c r="AC240" s="22"/>
      <c r="AD240" s="50"/>
    </row>
    <row r="241" spans="2:30" s="1" customFormat="1" ht="11.1" customHeight="1" x14ac:dyDescent="0.2">
      <c r="B241" s="50"/>
      <c r="C241" s="50"/>
      <c r="D241" s="50"/>
      <c r="E241" s="50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>
        <f>$F$241+$G$241+$H$241+$I$241+$J$241+$K$241+$L$241+$M$241+$N$241+$O$241+$P$241+$Q$241+$R$241+$S$241</f>
        <v>0</v>
      </c>
      <c r="U241" s="52">
        <v>1</v>
      </c>
      <c r="V241" s="51">
        <f>ROUND($T$241*$U$241,3)</f>
        <v>0</v>
      </c>
      <c r="W241" s="43"/>
      <c r="X241" s="43"/>
      <c r="Y241" s="51">
        <f>$X$241+$W$241</f>
        <v>0</v>
      </c>
      <c r="Z241" s="51">
        <f>$T$241*$W$241</f>
        <v>0</v>
      </c>
      <c r="AA241" s="51">
        <f>$V$241*$X$241</f>
        <v>0</v>
      </c>
      <c r="AB241" s="51">
        <f>$AA$241+$Z$241</f>
        <v>0</v>
      </c>
      <c r="AC241" s="50"/>
      <c r="AD241" s="50"/>
    </row>
    <row r="242" spans="2:30" s="1" customFormat="1" ht="11.1" customHeight="1" x14ac:dyDescent="0.2">
      <c r="B242" s="50"/>
      <c r="C242" s="50"/>
      <c r="D242" s="50"/>
      <c r="E242" s="50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>
        <f>$F$242+$G$242+$H$242+$I$242+$J$242+$K$242+$L$242+$M$242+$N$242+$O$242+$P$242+$Q$242+$R$242+$S$242</f>
        <v>0</v>
      </c>
      <c r="U242" s="52">
        <v>1</v>
      </c>
      <c r="V242" s="51">
        <f>ROUND($T$242*$U$242,3)</f>
        <v>0</v>
      </c>
      <c r="W242" s="43"/>
      <c r="X242" s="43"/>
      <c r="Y242" s="51">
        <f>$X$242+$W$242</f>
        <v>0</v>
      </c>
      <c r="Z242" s="51">
        <f>$T$242*$W$242</f>
        <v>0</v>
      </c>
      <c r="AA242" s="51">
        <f>$V$242*$X$242</f>
        <v>0</v>
      </c>
      <c r="AB242" s="51">
        <f>$AA$242+$Z$242</f>
        <v>0</v>
      </c>
      <c r="AC242" s="50"/>
      <c r="AD242" s="50"/>
    </row>
    <row r="243" spans="2:30" s="1" customFormat="1" ht="11.1" customHeight="1" x14ac:dyDescent="0.2">
      <c r="B243" s="50"/>
      <c r="C243" s="50"/>
      <c r="D243" s="50"/>
      <c r="E243" s="50"/>
      <c r="F243" s="51"/>
      <c r="G243" s="51"/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>
        <f>$F$243+$G$243+$H$243+$I$243+$J$243+$K$243+$L$243+$M$243+$N$243+$O$243+$P$243+$Q$243+$R$243+$S$243</f>
        <v>0</v>
      </c>
      <c r="U243" s="52">
        <v>1</v>
      </c>
      <c r="V243" s="51">
        <f>ROUND($T$243*$U$243,3)</f>
        <v>0</v>
      </c>
      <c r="W243" s="43"/>
      <c r="X243" s="43"/>
      <c r="Y243" s="51">
        <f>$X$243+$W$243</f>
        <v>0</v>
      </c>
      <c r="Z243" s="51">
        <f>$T$243*$W$243</f>
        <v>0</v>
      </c>
      <c r="AA243" s="51">
        <f>$V$243*$X$243</f>
        <v>0</v>
      </c>
      <c r="AB243" s="51">
        <f>$AA$243+$Z$243</f>
        <v>0</v>
      </c>
      <c r="AC243" s="50"/>
      <c r="AD243" s="50"/>
    </row>
    <row r="244" spans="2:30" s="1" customFormat="1" ht="11.1" customHeight="1" x14ac:dyDescent="0.2">
      <c r="B244" s="50"/>
      <c r="C244" s="50"/>
      <c r="D244" s="50"/>
      <c r="E244" s="50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>
        <f>$F$244+$G$244+$H$244+$I$244+$J$244+$K$244+$L$244+$M$244+$N$244+$O$244+$P$244+$Q$244+$R$244+$S$244</f>
        <v>0</v>
      </c>
      <c r="U244" s="52">
        <v>1</v>
      </c>
      <c r="V244" s="51">
        <f>ROUND($T$244*$U$244,3)</f>
        <v>0</v>
      </c>
      <c r="W244" s="43"/>
      <c r="X244" s="43"/>
      <c r="Y244" s="51">
        <f>$X$244+$W$244</f>
        <v>0</v>
      </c>
      <c r="Z244" s="51">
        <f>$T$244*$W$244</f>
        <v>0</v>
      </c>
      <c r="AA244" s="51">
        <f>$V$244*$X$244</f>
        <v>0</v>
      </c>
      <c r="AB244" s="51">
        <f>$AA$244+$Z$244</f>
        <v>0</v>
      </c>
      <c r="AC244" s="50"/>
      <c r="AD244" s="50"/>
    </row>
    <row r="245" spans="2:30" s="1" customFormat="1" ht="11.1" customHeight="1" x14ac:dyDescent="0.2">
      <c r="B245" s="50"/>
      <c r="C245" s="50"/>
      <c r="D245" s="50"/>
      <c r="E245" s="50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>
        <f>$F$245+$G$245+$H$245+$I$245+$J$245+$K$245+$L$245+$M$245+$N$245+$O$245+$P$245+$Q$245+$R$245+$S$245</f>
        <v>0</v>
      </c>
      <c r="U245" s="52">
        <v>1</v>
      </c>
      <c r="V245" s="51">
        <f>ROUND($T$245*$U$245,3)</f>
        <v>0</v>
      </c>
      <c r="W245" s="43"/>
      <c r="X245" s="43"/>
      <c r="Y245" s="51">
        <f>$X$245+$W$245</f>
        <v>0</v>
      </c>
      <c r="Z245" s="51">
        <f>$T$245*$W$245</f>
        <v>0</v>
      </c>
      <c r="AA245" s="51">
        <f>$V$245*$X$245</f>
        <v>0</v>
      </c>
      <c r="AB245" s="51">
        <f>$AA$245+$Z$245</f>
        <v>0</v>
      </c>
      <c r="AC245" s="50"/>
      <c r="AD245" s="50"/>
    </row>
    <row r="246" spans="2:30" s="1" customFormat="1" ht="11.1" customHeight="1" x14ac:dyDescent="0.2">
      <c r="B246" s="50"/>
      <c r="C246" s="50"/>
      <c r="D246" s="50"/>
      <c r="E246" s="50"/>
      <c r="F246" s="51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>
        <f>$F$246+$G$246+$H$246+$I$246+$J$246+$K$246+$L$246+$M$246+$N$246+$O$246+$P$246+$Q$246+$R$246+$S$246</f>
        <v>0</v>
      </c>
      <c r="U246" s="52">
        <v>1</v>
      </c>
      <c r="V246" s="51">
        <f>ROUND($T$246*$U$246,3)</f>
        <v>0</v>
      </c>
      <c r="W246" s="43"/>
      <c r="X246" s="43"/>
      <c r="Y246" s="51">
        <f>$X$246+$W$246</f>
        <v>0</v>
      </c>
      <c r="Z246" s="51">
        <f>$T$246*$W$246</f>
        <v>0</v>
      </c>
      <c r="AA246" s="51">
        <f>$V$246*$X$246</f>
        <v>0</v>
      </c>
      <c r="AB246" s="51">
        <f>$AA$246+$Z$246</f>
        <v>0</v>
      </c>
      <c r="AC246" s="50"/>
      <c r="AD246" s="50"/>
    </row>
    <row r="247" spans="2:30" s="1" customFormat="1" ht="11.1" customHeight="1" x14ac:dyDescent="0.2">
      <c r="B247" s="50"/>
      <c r="C247" s="50"/>
      <c r="D247" s="50"/>
      <c r="E247" s="50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>
        <f>$F$247+$G$247+$H$247+$I$247+$J$247+$K$247+$L$247+$M$247+$N$247+$O$247+$P$247+$Q$247+$R$247+$S$247</f>
        <v>0</v>
      </c>
      <c r="U247" s="52">
        <v>1</v>
      </c>
      <c r="V247" s="51">
        <f>ROUND($T$247*$U$247,3)</f>
        <v>0</v>
      </c>
      <c r="W247" s="43"/>
      <c r="X247" s="43"/>
      <c r="Y247" s="51">
        <f>$X$247+$W$247</f>
        <v>0</v>
      </c>
      <c r="Z247" s="51">
        <f>$T$247*$W$247</f>
        <v>0</v>
      </c>
      <c r="AA247" s="51">
        <f>$V$247*$X$247</f>
        <v>0</v>
      </c>
      <c r="AB247" s="51">
        <f>$AA$247+$Z$247</f>
        <v>0</v>
      </c>
      <c r="AC247" s="50"/>
      <c r="AD247" s="50"/>
    </row>
    <row r="248" spans="2:30" s="1" customFormat="1" ht="11.1" customHeight="1" x14ac:dyDescent="0.2">
      <c r="B248" s="50"/>
      <c r="C248" s="50"/>
      <c r="D248" s="50"/>
      <c r="E248" s="50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>
        <f>$F$248+$G$248+$H$248+$I$248+$J$248+$K$248+$L$248+$M$248+$N$248+$O$248+$P$248+$Q$248+$R$248+$S$248</f>
        <v>0</v>
      </c>
      <c r="U248" s="52">
        <v>1</v>
      </c>
      <c r="V248" s="51">
        <f>ROUND($T$248*$U$248,3)</f>
        <v>0</v>
      </c>
      <c r="W248" s="43"/>
      <c r="X248" s="43"/>
      <c r="Y248" s="51">
        <f>$X$248+$W$248</f>
        <v>0</v>
      </c>
      <c r="Z248" s="51">
        <f>$T$248*$W$248</f>
        <v>0</v>
      </c>
      <c r="AA248" s="51">
        <f>$V$248*$X$248</f>
        <v>0</v>
      </c>
      <c r="AB248" s="51">
        <f>$AA$248+$Z$248</f>
        <v>0</v>
      </c>
      <c r="AC248" s="50"/>
      <c r="AD248" s="50"/>
    </row>
    <row r="249" spans="2:30" s="1" customFormat="1" ht="11.1" customHeight="1" x14ac:dyDescent="0.2">
      <c r="B249" s="50"/>
      <c r="C249" s="50"/>
      <c r="D249" s="50"/>
      <c r="E249" s="50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>
        <f>$F$249+$G$249+$H$249+$I$249+$J$249+$K$249+$L$249+$M$249+$N$249+$O$249+$P$249+$Q$249+$R$249+$S$249</f>
        <v>0</v>
      </c>
      <c r="U249" s="52">
        <v>1</v>
      </c>
      <c r="V249" s="51">
        <f>ROUND($T$249*$U$249,3)</f>
        <v>0</v>
      </c>
      <c r="W249" s="43"/>
      <c r="X249" s="43"/>
      <c r="Y249" s="51">
        <f>$X$249+$W$249</f>
        <v>0</v>
      </c>
      <c r="Z249" s="51">
        <f>$T$249*$W$249</f>
        <v>0</v>
      </c>
      <c r="AA249" s="51">
        <f>$V$249*$X$249</f>
        <v>0</v>
      </c>
      <c r="AB249" s="51">
        <f>$AA$249+$Z$249</f>
        <v>0</v>
      </c>
      <c r="AC249" s="50"/>
      <c r="AD249" s="50"/>
    </row>
    <row r="250" spans="2:30" s="1" customFormat="1" ht="11.1" customHeight="1" x14ac:dyDescent="0.2">
      <c r="B250" s="50"/>
      <c r="C250" s="50"/>
      <c r="D250" s="50"/>
      <c r="E250" s="50"/>
      <c r="F250" s="51"/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>
        <f>$F$250+$G$250+$H$250+$I$250+$J$250+$K$250+$L$250+$M$250+$N$250+$O$250+$P$250+$Q$250+$R$250+$S$250</f>
        <v>0</v>
      </c>
      <c r="U250" s="52">
        <v>1</v>
      </c>
      <c r="V250" s="51">
        <f>ROUND($T$250*$U$250,3)</f>
        <v>0</v>
      </c>
      <c r="W250" s="43"/>
      <c r="X250" s="43"/>
      <c r="Y250" s="51">
        <f>$X$250+$W$250</f>
        <v>0</v>
      </c>
      <c r="Z250" s="51">
        <f>$T$250*$W$250</f>
        <v>0</v>
      </c>
      <c r="AA250" s="51">
        <f>$V$250*$X$250</f>
        <v>0</v>
      </c>
      <c r="AB250" s="51">
        <f>$AA$250+$Z$250</f>
        <v>0</v>
      </c>
      <c r="AC250" s="50"/>
      <c r="AD250" s="50"/>
    </row>
    <row r="251" spans="2:30" s="1" customFormat="1" ht="11.1" customHeight="1" x14ac:dyDescent="0.2">
      <c r="B251" s="50"/>
      <c r="C251" s="50"/>
      <c r="D251" s="50"/>
      <c r="E251" s="50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>
        <f>$F$251+$G$251+$H$251+$I$251+$J$251+$K$251+$L$251+$M$251+$N$251+$O$251+$P$251+$Q$251+$R$251+$S$251</f>
        <v>0</v>
      </c>
      <c r="U251" s="52">
        <v>1</v>
      </c>
      <c r="V251" s="51">
        <f>ROUND($T$251*$U$251,3)</f>
        <v>0</v>
      </c>
      <c r="W251" s="43"/>
      <c r="X251" s="43"/>
      <c r="Y251" s="51">
        <f>$X$251+$W$251</f>
        <v>0</v>
      </c>
      <c r="Z251" s="51">
        <f>$T$251*$W$251</f>
        <v>0</v>
      </c>
      <c r="AA251" s="51">
        <f>$V$251*$X$251</f>
        <v>0</v>
      </c>
      <c r="AB251" s="51">
        <f>$AA$251+$Z$251</f>
        <v>0</v>
      </c>
      <c r="AC251" s="50"/>
      <c r="AD251" s="50"/>
    </row>
    <row r="252" spans="2:30" s="1" customFormat="1" ht="11.1" customHeight="1" x14ac:dyDescent="0.2">
      <c r="B252" s="50"/>
      <c r="C252" s="50"/>
      <c r="D252" s="50"/>
      <c r="E252" s="50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>
        <f>$F$252+$G$252+$H$252+$I$252+$J$252+$K$252+$L$252+$M$252+$N$252+$O$252+$P$252+$Q$252+$R$252+$S$252</f>
        <v>0</v>
      </c>
      <c r="U252" s="52">
        <v>1</v>
      </c>
      <c r="V252" s="51">
        <f>ROUND($T$252*$U$252,3)</f>
        <v>0</v>
      </c>
      <c r="W252" s="43"/>
      <c r="X252" s="43"/>
      <c r="Y252" s="51">
        <f>$X$252+$W$252</f>
        <v>0</v>
      </c>
      <c r="Z252" s="51">
        <f>$T$252*$W$252</f>
        <v>0</v>
      </c>
      <c r="AA252" s="51">
        <f>$V$252*$X$252</f>
        <v>0</v>
      </c>
      <c r="AB252" s="51">
        <f>$AA$252+$Z$252</f>
        <v>0</v>
      </c>
      <c r="AC252" s="50"/>
      <c r="AD252" s="50"/>
    </row>
    <row r="253" spans="2:30" s="1" customFormat="1" ht="11.1" customHeight="1" x14ac:dyDescent="0.2"/>
    <row r="254" spans="2:30" s="1" customFormat="1" ht="11.1" customHeight="1" x14ac:dyDescent="0.2">
      <c r="C254" s="19" t="s">
        <v>202</v>
      </c>
    </row>
    <row r="255" spans="2:30" s="1" customFormat="1" ht="11.1" customHeight="1" x14ac:dyDescent="0.2"/>
    <row r="256" spans="2:30" s="1" customFormat="1" ht="11.1" customHeight="1" x14ac:dyDescent="0.2">
      <c r="C256" s="38" t="s">
        <v>203</v>
      </c>
    </row>
    <row r="257" s="1" customFormat="1" ht="11.1" customHeight="1" x14ac:dyDescent="0.2"/>
  </sheetData>
  <sheetProtection algorithmName="SHA-512" hashValue="5hqeTeHmT+lopU/fjDdIBAJHhfEeAkU/v+4c5cNTgdNnT6l4CchLBRYG0FrmAls2MY62UgmEUX1eFfVAp6+mJA==" saltValue="UCuXWiNmSS7rAkPLc/FAug==" spinCount="100000" sheet="1" insertColumns="0" insertRows="0" insertHyperlinks="0" selectLockedCells="1" sort="0" autoFilter="0" pivotTables="0"/>
  <autoFilter ref="B10:AD252" xr:uid="{00000000-0009-0000-0000-000000000000}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21" showButton="0"/>
    <filterColumn colId="22" showButton="0"/>
    <filterColumn colId="24" showButton="0"/>
  </autoFilter>
  <mergeCells count="17">
    <mergeCell ref="AB10:AB11"/>
    <mergeCell ref="AC10:AC11"/>
    <mergeCell ref="AD10:AD11"/>
    <mergeCell ref="F10:S10"/>
    <mergeCell ref="T10:T11"/>
    <mergeCell ref="U10:U11"/>
    <mergeCell ref="V10:V11"/>
    <mergeCell ref="W10:Y10"/>
    <mergeCell ref="Z10:AA10"/>
    <mergeCell ref="B34:B40"/>
    <mergeCell ref="B6:E6"/>
    <mergeCell ref="B7:E7"/>
    <mergeCell ref="B8:E8"/>
    <mergeCell ref="B10:B11"/>
    <mergeCell ref="C10:C11"/>
    <mergeCell ref="D10:D11"/>
    <mergeCell ref="E10:E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Котенко Анастасия Евгеньевна</cp:lastModifiedBy>
  <dcterms:created xsi:type="dcterms:W3CDTF">2023-04-25T15:45:52Z</dcterms:created>
  <dcterms:modified xsi:type="dcterms:W3CDTF">2023-12-19T09:51:57Z</dcterms:modified>
</cp:coreProperties>
</file>